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3250" windowHeight="13140" activeTab="3"/>
  </bookViews>
  <sheets>
    <sheet name="PL 1_goi thau thuoc Generic" sheetId="3" r:id="rId1"/>
    <sheet name="PL 2_Gói thầu thuoc duoc lieu" sheetId="6" r:id="rId2"/>
    <sheet name="PL3_Goi thau vi thuoc" sheetId="2" r:id="rId3"/>
    <sheet name="Ds don vi gui bao cao" sheetId="7" r:id="rId4"/>
  </sheets>
  <externalReferences>
    <externalReference r:id="rId5"/>
  </externalReferences>
  <definedNames>
    <definedName name="_xlnm._FilterDatabase" localSheetId="3" hidden="1">'Ds don vi gui bao cao'!$A$4:$L$36</definedName>
    <definedName name="_xlnm._FilterDatabase" localSheetId="0" hidden="1">'PL 1_goi thau thuoc Generic'!$A$5:$U$38</definedName>
    <definedName name="_xlnm._FilterDatabase" localSheetId="1" hidden="1">'PL 2_Gói thầu thuoc duoc lieu'!#REF!</definedName>
    <definedName name="_xlnm._FilterDatabase" localSheetId="2" hidden="1">'PL3_Goi thau vi thuoc'!#REF!</definedName>
    <definedName name="_xlnm.Print_Area" localSheetId="2">'PL3_Goi thau vi thuoc'!#REF!</definedName>
    <definedName name="_xlnm.Print_Titles" localSheetId="3">'Ds don vi gui bao cao'!$3:$4</definedName>
    <definedName name="_xlnm.Print_Titles" localSheetId="0">'PL 1_goi thau thuoc Generic'!$4:$5</definedName>
    <definedName name="_xlnm.Print_Titles" localSheetId="1">'PL 2_Gói thầu thuoc duoc lieu'!$4:$5</definedName>
    <definedName name="_xlnm.Print_Titles" localSheetId="2">'PL3_Goi thau vi thuoc'!#REF!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6"/>
  <c r="L31"/>
  <c r="L32"/>
  <c r="L33"/>
  <c r="L34"/>
  <c r="J30"/>
  <c r="J31"/>
  <c r="J32"/>
  <c r="J33"/>
  <c r="J34"/>
  <c r="H31"/>
  <c r="H32"/>
  <c r="H33"/>
  <c r="H34"/>
  <c r="F32"/>
  <c r="F33"/>
  <c r="F34"/>
  <c r="L35" i="3"/>
  <c r="L36"/>
  <c r="L37"/>
  <c r="J34"/>
  <c r="J35"/>
  <c r="J36"/>
  <c r="J37"/>
  <c r="H35"/>
  <c r="H36"/>
  <c r="H37"/>
  <c r="F35"/>
  <c r="F36"/>
  <c r="F37"/>
  <c r="L33" l="1"/>
  <c r="L34"/>
  <c r="H33"/>
  <c r="H34"/>
  <c r="F34"/>
  <c r="L30"/>
  <c r="L31"/>
  <c r="L32"/>
  <c r="J30"/>
  <c r="J31"/>
  <c r="J32"/>
  <c r="J33"/>
  <c r="H30"/>
  <c r="H31"/>
  <c r="H32"/>
  <c r="F30"/>
  <c r="F31"/>
  <c r="F32"/>
  <c r="F33"/>
  <c r="L8" l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8"/>
  <c r="L29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8"/>
  <c r="H2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L8" i="6"/>
  <c r="L10"/>
  <c r="L11"/>
  <c r="L12"/>
  <c r="L13"/>
  <c r="L14"/>
  <c r="L15"/>
  <c r="L16"/>
  <c r="L17"/>
  <c r="L18"/>
  <c r="L19"/>
  <c r="L20"/>
  <c r="L21"/>
  <c r="L22"/>
  <c r="L23"/>
  <c r="L24"/>
  <c r="L26"/>
  <c r="L27"/>
  <c r="L28"/>
  <c r="L29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H8"/>
  <c r="H10"/>
  <c r="H11"/>
  <c r="H12"/>
  <c r="H13"/>
  <c r="H14"/>
  <c r="H15"/>
  <c r="H16"/>
  <c r="H17"/>
  <c r="H18"/>
  <c r="H19"/>
  <c r="H20"/>
  <c r="H21"/>
  <c r="H22"/>
  <c r="H23"/>
  <c r="H24"/>
  <c r="H26"/>
  <c r="H27"/>
  <c r="H28"/>
  <c r="H29"/>
  <c r="H30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K20" i="2" l="1"/>
  <c r="G20"/>
  <c r="D20"/>
  <c r="L20" s="1"/>
  <c r="L6" i="3"/>
  <c r="J6"/>
  <c r="H6"/>
  <c r="F7"/>
  <c r="F8"/>
  <c r="F9"/>
  <c r="F6"/>
  <c r="L18" i="2"/>
  <c r="L19"/>
  <c r="H19"/>
  <c r="L7"/>
  <c r="L8"/>
  <c r="L9"/>
  <c r="L10"/>
  <c r="L11"/>
  <c r="L12"/>
  <c r="L13"/>
  <c r="L14"/>
  <c r="L15"/>
  <c r="L16"/>
  <c r="L17"/>
  <c r="L6"/>
  <c r="J7"/>
  <c r="J8"/>
  <c r="J9"/>
  <c r="J10"/>
  <c r="J11"/>
  <c r="J12"/>
  <c r="J13"/>
  <c r="J14"/>
  <c r="J15"/>
  <c r="J16"/>
  <c r="J17"/>
  <c r="J18"/>
  <c r="J19"/>
  <c r="J6"/>
  <c r="H7"/>
  <c r="H8"/>
  <c r="H9"/>
  <c r="H10"/>
  <c r="H11"/>
  <c r="H12"/>
  <c r="H13"/>
  <c r="H14"/>
  <c r="H15"/>
  <c r="H16"/>
  <c r="H17"/>
  <c r="H18"/>
  <c r="H6"/>
  <c r="F7"/>
  <c r="F8"/>
  <c r="F9"/>
  <c r="F10"/>
  <c r="F11"/>
  <c r="F12"/>
  <c r="F13"/>
  <c r="F14"/>
  <c r="F15"/>
  <c r="F16"/>
  <c r="F17"/>
  <c r="F18"/>
  <c r="F19"/>
  <c r="F6"/>
  <c r="H20" l="1"/>
  <c r="K19"/>
  <c r="G19"/>
  <c r="K25" i="6"/>
  <c r="L25" s="1"/>
  <c r="G25"/>
  <c r="H25" s="1"/>
  <c r="K27" i="3"/>
  <c r="G27"/>
  <c r="H27" l="1"/>
  <c r="G38"/>
  <c r="L27"/>
  <c r="K38"/>
  <c r="D7"/>
  <c r="L7" l="1"/>
  <c r="H7"/>
  <c r="D38"/>
  <c r="H38" s="1"/>
  <c r="K9" i="6"/>
  <c r="G9"/>
  <c r="H9" l="1"/>
  <c r="G35"/>
  <c r="L9"/>
  <c r="K35"/>
  <c r="D7"/>
  <c r="H7" l="1"/>
  <c r="D35"/>
  <c r="L7"/>
  <c r="L6"/>
  <c r="J6"/>
  <c r="H6"/>
  <c r="F6"/>
  <c r="L35" l="1"/>
  <c r="O31" i="3"/>
  <c r="O24"/>
  <c r="N21"/>
  <c r="N18"/>
  <c r="N17"/>
  <c r="N15"/>
  <c r="N14"/>
  <c r="N13"/>
  <c r="H35" i="6" l="1"/>
  <c r="O13" i="3"/>
  <c r="O15"/>
  <c r="O17"/>
  <c r="O21"/>
  <c r="L38"/>
  <c r="N38"/>
  <c r="O18"/>
  <c r="O14"/>
  <c r="O9"/>
  <c r="O25"/>
  <c r="O7" l="1"/>
  <c r="O38" l="1"/>
</calcChain>
</file>

<file path=xl/sharedStrings.xml><?xml version="1.0" encoding="utf-8"?>
<sst xmlns="http://schemas.openxmlformats.org/spreadsheetml/2006/main" count="307" uniqueCount="96">
  <si>
    <t>Ghi chú</t>
  </si>
  <si>
    <t>Số lượng 
(mặt hàng)</t>
  </si>
  <si>
    <t>Giá trị đã mua</t>
  </si>
  <si>
    <t>Quy Nhơn</t>
  </si>
  <si>
    <t>An Lão</t>
  </si>
  <si>
    <t>BV YHCT &amp; PHCN</t>
  </si>
  <si>
    <t>BV Bồng Sơn</t>
  </si>
  <si>
    <t>BV Chình hình</t>
  </si>
  <si>
    <t>BV ĐK Tỉnh</t>
  </si>
  <si>
    <t>BV Tâm Thần</t>
  </si>
  <si>
    <t>CDC</t>
  </si>
  <si>
    <t>Phù Cát</t>
  </si>
  <si>
    <t>Hoài Ân</t>
  </si>
  <si>
    <t>Tuy Phước</t>
  </si>
  <si>
    <t>Hoài Nhơn</t>
  </si>
  <si>
    <t>Tây Sơn</t>
  </si>
  <si>
    <t>BV Lao phổi</t>
  </si>
  <si>
    <t>An Nhơn</t>
  </si>
  <si>
    <t>PK Giang San</t>
  </si>
  <si>
    <t>Vân Canh</t>
  </si>
  <si>
    <t>Vĩnh Thạnh</t>
  </si>
  <si>
    <t>Phù Mỹ</t>
  </si>
  <si>
    <t>Đơn vị</t>
  </si>
  <si>
    <t>Bệnh viện Mắt</t>
  </si>
  <si>
    <t>TT Nuôi dưỡng người tâm thần Hoài Nhơn</t>
  </si>
  <si>
    <t>CDC dự trù rất nhiều vắc xin nhưng không sử dụng</t>
  </si>
  <si>
    <t>PK Thành Long</t>
  </si>
  <si>
    <t>BV Phong Da liễu TW Quy Hòa</t>
  </si>
  <si>
    <t>PK Diêu Trì</t>
  </si>
  <si>
    <t>Bệnh viện Bình Định</t>
  </si>
  <si>
    <t>PK Hương Sơn</t>
  </si>
  <si>
    <t>PK Phạm Ngọc Thạch</t>
  </si>
  <si>
    <t>PK ĐK Bửu Hoa</t>
  </si>
  <si>
    <t>Tiền thuốc</t>
  </si>
  <si>
    <t>Phần trăm</t>
  </si>
  <si>
    <t>Thanh toán BHYT Quý 2 và Quý 3 năm 2022</t>
  </si>
  <si>
    <t>Bệnh xá Công an Tỉnh</t>
  </si>
  <si>
    <t xml:space="preserve">Kết quả trúng thầu </t>
  </si>
  <si>
    <t>Mặt hàng thuốc đã mua</t>
  </si>
  <si>
    <t>Số lượng (mặt hàng)</t>
  </si>
  <si>
    <t>Tỷ lệ so với trúng thầu (%)</t>
  </si>
  <si>
    <t>Giá trị (VND)</t>
  </si>
  <si>
    <t>Mặt hàng thuốc đã sử dụng</t>
  </si>
  <si>
    <t>Giá trị đã sử dụng</t>
  </si>
  <si>
    <t>BV ĐKKV Bồng Sơn</t>
  </si>
  <si>
    <t>Trung tâm Kiểm soát bệnh tật tỉnh</t>
  </si>
  <si>
    <t>TTYT Quy Nhơn</t>
  </si>
  <si>
    <t>TTYT Tuy Phước</t>
  </si>
  <si>
    <t>TTYT An Nhơn</t>
  </si>
  <si>
    <t>TTYT Phù Cát</t>
  </si>
  <si>
    <t>TTYT Phù Mỹ</t>
  </si>
  <si>
    <t>TTYT Hoài Ân</t>
  </si>
  <si>
    <t>TTYT Hoài Nhơn</t>
  </si>
  <si>
    <t>TTYT An Lão</t>
  </si>
  <si>
    <t>TTYT Tây Sơn</t>
  </si>
  <si>
    <t>TTYT Vân Canh</t>
  </si>
  <si>
    <t>TTYT Vĩnh Thạnh</t>
  </si>
  <si>
    <t>PK ĐK Diêu Trì</t>
  </si>
  <si>
    <t>PK ĐK Giang San</t>
  </si>
  <si>
    <t>PK ĐK Hương Sơn</t>
  </si>
  <si>
    <t>PK ĐK Phạm Ngọc Thạch</t>
  </si>
  <si>
    <t>PK ĐK Thành Long</t>
  </si>
  <si>
    <t>Phụ lục 1</t>
  </si>
  <si>
    <t>Phụ lục 2</t>
  </si>
  <si>
    <t>Tổng:</t>
  </si>
  <si>
    <t>BV ĐKKV  Bồng Sơn</t>
  </si>
  <si>
    <t>TTYT  Tuy Phước</t>
  </si>
  <si>
    <t>TTYT  An Nhơn</t>
  </si>
  <si>
    <t>Phụ lục 3</t>
  </si>
  <si>
    <t>Phụ lục 4</t>
  </si>
  <si>
    <t>PK ĐK 38 Lê Lợi</t>
  </si>
  <si>
    <t>Bệnh viện Quân Y 13</t>
  </si>
  <si>
    <t>Bệnh viện Hòa Bình</t>
  </si>
  <si>
    <t>Số TT</t>
  </si>
  <si>
    <t>Tình hình sử dụng thuốc Gói số 1 (Gói thầu thuốc generic) theo kết quả đấu thầu thuốc tập trung cấp địa phương  từ Quý 2/2022 đến hết Quý 4/2023</t>
  </si>
  <si>
    <t>Tình hình sử dụng thuốc Gói số 2 (Gói thầu thuốc dược liệu, thuốc cổ truyền) theo 
kết quả đấu thầu thuốc tập trung cấp địa phương  từ Quý 2/2022 đến hết Quý 4/2023</t>
  </si>
  <si>
    <t>Tình hình sử dụng thuốc Gói số 3 (Gói thầu Vị thuốc cổ truyền) 
theo kết quả đấu thầu thuốc tập trung cấp địa phương  từ Quý 2/2022 đến hết Quý 4/2023</t>
  </si>
  <si>
    <t>Gửi qua mail công vụ</t>
  </si>
  <si>
    <t>Có</t>
  </si>
  <si>
    <t>Chưa</t>
  </si>
  <si>
    <t>Đúng hạn</t>
  </si>
  <si>
    <t>BV Lao và bệnh phổi</t>
  </si>
  <si>
    <r>
      <rPr>
        <sz val="14"/>
        <rFont val="Times New Roman"/>
        <family val="1"/>
      </rPr>
      <t>(Báo cáo sử dụng từ ngày 01/4/2022 đến ngày 31/12/2022)</t>
    </r>
    <r>
      <rPr>
        <b/>
        <sz val="14"/>
        <rFont val="Times New Roman"/>
        <family val="1"/>
      </rPr>
      <t xml:space="preserve">
</t>
    </r>
  </si>
  <si>
    <t>(Báo cáo sử dụng từ ngày 01/4/2022 đến ngày 31/12/2022)</t>
  </si>
  <si>
    <t>Danh sách cơ sở gửi Báo cáo quý 4 năm 2022 thực hiện kết quả đấu thầu thuốc tập trung cấp địa phương từ Quý 2/2022 đến hết Quý 4/2023</t>
  </si>
  <si>
    <t>05/01/2023</t>
  </si>
  <si>
    <t>10/01/2023</t>
  </si>
  <si>
    <t>09/01/2023</t>
  </si>
  <si>
    <t>06/01/2023</t>
  </si>
  <si>
    <t>Chưa nhận văn bản chính thức</t>
  </si>
  <si>
    <t>12/01/2023</t>
  </si>
  <si>
    <t>11/01/2023</t>
  </si>
  <si>
    <t>Trễ</t>
  </si>
  <si>
    <t>13/01/2023</t>
  </si>
  <si>
    <t>Trung tâm Nuôi dưỡng người tâm thần Hoài Nhơn</t>
  </si>
  <si>
    <t>Văn bản gửi qua văn phòng điện tử/ Văn bản giấy</t>
  </si>
</sst>
</file>

<file path=xl/styles.xml><?xml version="1.0" encoding="utf-8"?>
<styleSheet xmlns="http://schemas.openxmlformats.org/spreadsheetml/2006/main">
  <numFmts count="9"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0;[Red]#,##0"/>
    <numFmt numFmtId="167" formatCode="0.0%"/>
    <numFmt numFmtId="168" formatCode="_(* #,##0.00_);_(* \(#,##0.00\);_(* &quot;-&quot;&quot;?&quot;&quot;?&quot;_);_(@_)"/>
    <numFmt numFmtId="169" formatCode="_-* #,##0_-;\-* #,##0_-;_-* &quot;-&quot;??_-;_-@_-"/>
    <numFmt numFmtId="170" formatCode="_-* #,##0\ _₫_-;\-* #,##0\ _₫_-;_-* &quot;-&quot;??\ _₫_-;_-@_-"/>
    <numFmt numFmtId="171" formatCode="_(* #,##0.0_);_(* \(#,##0.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1"/>
      <name val="VNI-Times"/>
    </font>
    <font>
      <sz val="11"/>
      <color indexed="8"/>
      <name val="Calibri"/>
      <family val="2"/>
    </font>
    <font>
      <sz val="12"/>
      <name val="Times New Roman"/>
      <family val="1"/>
    </font>
    <font>
      <sz val="11"/>
      <color theme="1"/>
      <name val=".VnTime"/>
      <family val="2"/>
    </font>
    <font>
      <sz val="12"/>
      <name val=".VnTime"/>
      <family val="2"/>
    </font>
    <font>
      <sz val="12"/>
      <color theme="1"/>
      <name val="Times New Roman"/>
      <family val="2"/>
    </font>
    <font>
      <sz val="10"/>
      <color theme="1"/>
      <name val=".VnTime"/>
      <family val="2"/>
    </font>
    <font>
      <sz val="10"/>
      <color rgb="FF000000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  <charset val="163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8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0" fontId="6" fillId="0" borderId="0"/>
    <xf numFmtId="0" fontId="1" fillId="0" borderId="0"/>
    <xf numFmtId="0" fontId="7" fillId="0" borderId="0"/>
    <xf numFmtId="16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>
      <alignment vertical="top"/>
    </xf>
    <xf numFmtId="0" fontId="9" fillId="0" borderId="0"/>
    <xf numFmtId="0" fontId="1" fillId="0" borderId="0"/>
    <xf numFmtId="0" fontId="6" fillId="0" borderId="0"/>
    <xf numFmtId="0" fontId="10" fillId="0" borderId="0"/>
    <xf numFmtId="0" fontId="1" fillId="0" borderId="0"/>
    <xf numFmtId="0" fontId="5" fillId="0" borderId="0"/>
    <xf numFmtId="0" fontId="3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167" fontId="14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/>
    </xf>
    <xf numFmtId="165" fontId="15" fillId="0" borderId="1" xfId="1" applyNumberFormat="1" applyFont="1" applyFill="1" applyBorder="1" applyAlignment="1">
      <alignment horizontal="center" vertical="center" wrapText="1"/>
    </xf>
    <xf numFmtId="167" fontId="13" fillId="0" borderId="1" xfId="0" applyNumberFormat="1" applyFont="1" applyFill="1" applyBorder="1" applyAlignment="1">
      <alignment horizontal="center" vertical="center"/>
    </xf>
    <xf numFmtId="167" fontId="1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9" fontId="15" fillId="0" borderId="1" xfId="33" applyFont="1" applyFill="1" applyBorder="1" applyAlignment="1">
      <alignment horizontal="center" vertical="center"/>
    </xf>
    <xf numFmtId="0" fontId="15" fillId="0" borderId="1" xfId="35" applyFont="1" applyFill="1" applyBorder="1" applyAlignment="1">
      <alignment horizontal="center" vertical="center"/>
    </xf>
    <xf numFmtId="3" fontId="15" fillId="0" borderId="1" xfId="3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7" fontId="1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0" fontId="14" fillId="0" borderId="1" xfId="0" applyNumberFormat="1" applyFont="1" applyFill="1" applyBorder="1" applyAlignment="1">
      <alignment horizontal="center" vertical="center"/>
    </xf>
    <xf numFmtId="10" fontId="13" fillId="0" borderId="1" xfId="33" applyNumberFormat="1" applyFont="1" applyFill="1" applyBorder="1" applyAlignment="1">
      <alignment horizontal="center" vertical="center"/>
    </xf>
    <xf numFmtId="0" fontId="6" fillId="0" borderId="0" xfId="0" applyFont="1" applyFill="1"/>
    <xf numFmtId="0" fontId="18" fillId="0" borderId="1" xfId="0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 vertical="center"/>
    </xf>
    <xf numFmtId="165" fontId="6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67" fontId="13" fillId="0" borderId="0" xfId="0" applyNumberFormat="1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/>
    </xf>
    <xf numFmtId="167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35" applyFont="1" applyFill="1" applyAlignment="1">
      <alignment vertical="center"/>
    </xf>
    <xf numFmtId="0" fontId="12" fillId="0" borderId="0" xfId="0" applyFont="1" applyFill="1"/>
    <xf numFmtId="0" fontId="14" fillId="0" borderId="0" xfId="0" applyFont="1" applyFill="1" applyAlignment="1">
      <alignment vertical="center"/>
    </xf>
    <xf numFmtId="169" fontId="13" fillId="0" borderId="1" xfId="26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165" fontId="17" fillId="0" borderId="1" xfId="1" applyNumberFormat="1" applyFont="1" applyFill="1" applyBorder="1" applyAlignment="1">
      <alignment vertical="center"/>
    </xf>
    <xf numFmtId="165" fontId="18" fillId="0" borderId="1" xfId="1" applyNumberFormat="1" applyFont="1" applyFill="1" applyBorder="1" applyAlignment="1">
      <alignment vertical="center"/>
    </xf>
    <xf numFmtId="10" fontId="19" fillId="0" borderId="1" xfId="36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43" fontId="6" fillId="0" borderId="0" xfId="25" applyFont="1"/>
    <xf numFmtId="165" fontId="6" fillId="0" borderId="0" xfId="26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67" fontId="13" fillId="0" borderId="0" xfId="0" applyNumberFormat="1" applyFont="1" applyAlignment="1">
      <alignment vertical="center"/>
    </xf>
    <xf numFmtId="0" fontId="6" fillId="0" borderId="0" xfId="35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3" fontId="6" fillId="0" borderId="0" xfId="0" applyNumberFormat="1" applyFont="1" applyFill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65" fontId="18" fillId="0" borderId="1" xfId="1" applyNumberFormat="1" applyFont="1" applyFill="1" applyBorder="1" applyAlignment="1">
      <alignment horizontal="right" vertical="center"/>
    </xf>
    <xf numFmtId="2" fontId="13" fillId="0" borderId="1" xfId="3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2" fontId="15" fillId="0" borderId="2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2" fontId="15" fillId="0" borderId="2" xfId="0" applyNumberFormat="1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/>
    </xf>
    <xf numFmtId="43" fontId="6" fillId="0" borderId="0" xfId="25" applyFont="1" applyFill="1"/>
    <xf numFmtId="0" fontId="18" fillId="0" borderId="1" xfId="0" applyFont="1" applyFill="1" applyBorder="1" applyAlignment="1">
      <alignment horizontal="left" vertical="center"/>
    </xf>
    <xf numFmtId="3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2" fontId="18" fillId="0" borderId="1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vertical="center"/>
    </xf>
    <xf numFmtId="2" fontId="18" fillId="0" borderId="1" xfId="1" applyNumberFormat="1" applyFont="1" applyFill="1" applyBorder="1" applyAlignment="1">
      <alignment vertical="center"/>
    </xf>
    <xf numFmtId="43" fontId="18" fillId="0" borderId="1" xfId="1" applyFont="1" applyBorder="1" applyAlignment="1">
      <alignment vertical="center"/>
    </xf>
    <xf numFmtId="43" fontId="18" fillId="0" borderId="1" xfId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 wrapText="1"/>
    </xf>
    <xf numFmtId="165" fontId="18" fillId="0" borderId="1" xfId="25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right" vertical="center" wrapText="1"/>
    </xf>
    <xf numFmtId="3" fontId="18" fillId="0" borderId="1" xfId="25" applyNumberFormat="1" applyFont="1" applyBorder="1" applyAlignment="1">
      <alignment vertical="center" wrapText="1"/>
    </xf>
    <xf numFmtId="43" fontId="17" fillId="0" borderId="1" xfId="1" applyFont="1" applyBorder="1" applyAlignment="1">
      <alignment horizontal="center" vertical="center"/>
    </xf>
    <xf numFmtId="0" fontId="18" fillId="0" borderId="1" xfId="35" applyFont="1" applyFill="1" applyBorder="1" applyAlignment="1">
      <alignment horizontal="left" vertical="center"/>
    </xf>
    <xf numFmtId="3" fontId="18" fillId="0" borderId="1" xfId="35" applyNumberFormat="1" applyFont="1" applyBorder="1" applyAlignment="1">
      <alignment horizontal="right" vertical="center"/>
    </xf>
    <xf numFmtId="3" fontId="18" fillId="0" borderId="1" xfId="35" applyNumberFormat="1" applyFont="1" applyBorder="1" applyAlignment="1">
      <alignment vertical="center"/>
    </xf>
    <xf numFmtId="0" fontId="20" fillId="0" borderId="1" xfId="0" applyFont="1" applyBorder="1" applyAlignment="1">
      <alignment horizontal="right" vertical="center" wrapText="1"/>
    </xf>
    <xf numFmtId="165" fontId="20" fillId="0" borderId="1" xfId="1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right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vertical="center" wrapText="1"/>
    </xf>
    <xf numFmtId="165" fontId="18" fillId="0" borderId="1" xfId="1" applyNumberFormat="1" applyFont="1" applyBorder="1" applyAlignment="1">
      <alignment horizontal="center" vertical="center" wrapText="1"/>
    </xf>
    <xf numFmtId="165" fontId="18" fillId="2" borderId="1" xfId="1" applyNumberFormat="1" applyFont="1" applyFill="1" applyBorder="1" applyAlignment="1" applyProtection="1">
      <alignment horizontal="left" vertical="top" wrapText="1"/>
    </xf>
    <xf numFmtId="165" fontId="18" fillId="0" borderId="1" xfId="1" applyNumberFormat="1" applyFont="1" applyFill="1" applyBorder="1" applyAlignment="1">
      <alignment horizontal="center" vertical="center" wrapText="1"/>
    </xf>
    <xf numFmtId="165" fontId="18" fillId="2" borderId="1" xfId="1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vertical="center"/>
    </xf>
    <xf numFmtId="0" fontId="18" fillId="0" borderId="1" xfId="17" applyFont="1" applyBorder="1" applyAlignment="1">
      <alignment horizontal="right" vertical="center" wrapText="1"/>
    </xf>
    <xf numFmtId="165" fontId="18" fillId="0" borderId="1" xfId="25" applyNumberFormat="1" applyFont="1" applyBorder="1" applyAlignment="1">
      <alignment vertical="center" wrapText="1"/>
    </xf>
    <xf numFmtId="1" fontId="18" fillId="0" borderId="1" xfId="17" applyNumberFormat="1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 wrapText="1"/>
    </xf>
    <xf numFmtId="3" fontId="18" fillId="2" borderId="1" xfId="0" applyNumberFormat="1" applyFont="1" applyFill="1" applyBorder="1" applyAlignment="1">
      <alignment vertical="center"/>
    </xf>
    <xf numFmtId="1" fontId="18" fillId="2" borderId="1" xfId="0" applyNumberFormat="1" applyFont="1" applyFill="1" applyBorder="1" applyAlignment="1">
      <alignment horizontal="right" vertical="center" wrapText="1"/>
    </xf>
    <xf numFmtId="165" fontId="18" fillId="2" borderId="1" xfId="1" applyNumberFormat="1" applyFont="1" applyFill="1" applyBorder="1" applyAlignment="1">
      <alignment horizontal="center" vertical="center" wrapText="1"/>
    </xf>
    <xf numFmtId="165" fontId="18" fillId="0" borderId="1" xfId="25" applyNumberFormat="1" applyFont="1" applyFill="1" applyBorder="1" applyAlignment="1">
      <alignment vertical="center" wrapText="1"/>
    </xf>
    <xf numFmtId="1" fontId="18" fillId="0" borderId="1" xfId="0" applyNumberFormat="1" applyFont="1" applyFill="1" applyBorder="1" applyAlignment="1">
      <alignment horizontal="right" vertical="center" wrapText="1"/>
    </xf>
    <xf numFmtId="165" fontId="18" fillId="0" borderId="1" xfId="0" quotePrefix="1" applyNumberFormat="1" applyFont="1" applyFill="1" applyBorder="1" applyAlignment="1">
      <alignment vertical="center"/>
    </xf>
    <xf numFmtId="166" fontId="18" fillId="0" borderId="1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right" vertical="center"/>
    </xf>
    <xf numFmtId="165" fontId="18" fillId="0" borderId="1" xfId="0" applyNumberFormat="1" applyFont="1" applyFill="1" applyBorder="1" applyAlignment="1">
      <alignment vertical="center"/>
    </xf>
    <xf numFmtId="165" fontId="18" fillId="0" borderId="1" xfId="26" applyNumberFormat="1" applyFont="1" applyFill="1" applyBorder="1" applyAlignment="1">
      <alignment horizontal="center" vertical="center" wrapText="1"/>
    </xf>
    <xf numFmtId="169" fontId="18" fillId="2" borderId="1" xfId="26" applyNumberFormat="1" applyFont="1" applyFill="1" applyBorder="1" applyAlignment="1">
      <alignment horizontal="right" vertical="center" wrapText="1"/>
    </xf>
    <xf numFmtId="169" fontId="18" fillId="2" borderId="1" xfId="26" applyNumberFormat="1" applyFont="1" applyFill="1" applyBorder="1" applyAlignment="1">
      <alignment vertical="center"/>
    </xf>
    <xf numFmtId="169" fontId="18" fillId="0" borderId="1" xfId="1" applyNumberFormat="1" applyFont="1" applyBorder="1" applyAlignment="1">
      <alignment horizontal="right"/>
    </xf>
    <xf numFmtId="169" fontId="18" fillId="2" borderId="1" xfId="26" applyNumberFormat="1" applyFont="1" applyFill="1" applyBorder="1" applyAlignment="1">
      <alignment horizontal="center" vertical="center" wrapText="1"/>
    </xf>
    <xf numFmtId="165" fontId="18" fillId="0" borderId="1" xfId="34" applyNumberFormat="1" applyFont="1" applyFill="1" applyBorder="1" applyAlignment="1">
      <alignment vertical="center" wrapText="1"/>
    </xf>
    <xf numFmtId="165" fontId="18" fillId="2" borderId="1" xfId="2" applyNumberFormat="1" applyFont="1" applyFill="1" applyBorder="1" applyAlignment="1">
      <alignment vertical="center"/>
    </xf>
    <xf numFmtId="0" fontId="20" fillId="0" borderId="1" xfId="0" applyFont="1" applyBorder="1" applyAlignment="1">
      <alignment horizontal="right"/>
    </xf>
    <xf numFmtId="165" fontId="20" fillId="0" borderId="1" xfId="1" applyNumberFormat="1" applyFont="1" applyBorder="1"/>
    <xf numFmtId="165" fontId="20" fillId="0" borderId="1" xfId="1" applyNumberFormat="1" applyFont="1" applyBorder="1" applyAlignment="1">
      <alignment horizontal="right" vertical="center"/>
    </xf>
    <xf numFmtId="165" fontId="18" fillId="2" borderId="1" xfId="0" applyNumberFormat="1" applyFont="1" applyFill="1" applyBorder="1" applyAlignment="1">
      <alignment vertical="center"/>
    </xf>
    <xf numFmtId="165" fontId="18" fillId="0" borderId="1" xfId="0" applyNumberFormat="1" applyFont="1" applyBorder="1" applyAlignment="1">
      <alignment vertical="center"/>
    </xf>
    <xf numFmtId="165" fontId="18" fillId="0" borderId="1" xfId="0" applyNumberFormat="1" applyFont="1" applyBorder="1" applyAlignment="1">
      <alignment horizontal="center" vertical="center"/>
    </xf>
    <xf numFmtId="3" fontId="18" fillId="0" borderId="1" xfId="6" applyNumberFormat="1" applyFont="1" applyFill="1" applyBorder="1" applyAlignment="1">
      <alignment horizontal="right" vertical="center"/>
    </xf>
    <xf numFmtId="165" fontId="18" fillId="0" borderId="1" xfId="36" applyNumberFormat="1" applyFont="1" applyFill="1" applyBorder="1" applyAlignment="1">
      <alignment horizontal="right" vertical="center"/>
    </xf>
    <xf numFmtId="0" fontId="18" fillId="0" borderId="1" xfId="6" applyFont="1" applyFill="1" applyBorder="1" applyAlignment="1">
      <alignment horizontal="right" vertical="center"/>
    </xf>
    <xf numFmtId="3" fontId="18" fillId="0" borderId="1" xfId="0" applyNumberFormat="1" applyFont="1" applyBorder="1" applyAlignment="1">
      <alignment vertical="center" wrapText="1"/>
    </xf>
    <xf numFmtId="169" fontId="18" fillId="0" borderId="1" xfId="1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horizontal="right" vertical="center" wrapText="1"/>
    </xf>
    <xf numFmtId="165" fontId="21" fillId="2" borderId="1" xfId="0" applyNumberFormat="1" applyFont="1" applyFill="1" applyBorder="1" applyAlignment="1">
      <alignment horizontal="right" vertical="center"/>
    </xf>
    <xf numFmtId="1" fontId="20" fillId="2" borderId="1" xfId="0" applyNumberFormat="1" applyFont="1" applyFill="1" applyBorder="1" applyAlignment="1">
      <alignment horizontal="right" vertical="center" wrapText="1"/>
    </xf>
    <xf numFmtId="165" fontId="20" fillId="2" borderId="1" xfId="1" applyNumberFormat="1" applyFont="1" applyFill="1" applyBorder="1" applyAlignment="1">
      <alignment horizontal="right" vertical="center" wrapText="1"/>
    </xf>
    <xf numFmtId="3" fontId="20" fillId="0" borderId="1" xfId="0" applyNumberFormat="1" applyFont="1" applyBorder="1" applyAlignment="1">
      <alignment horizontal="right" vertical="center"/>
    </xf>
    <xf numFmtId="165" fontId="20" fillId="0" borderId="1" xfId="1" applyNumberFormat="1" applyFont="1" applyBorder="1" applyAlignment="1">
      <alignment horizontal="right" vertical="center" wrapText="1"/>
    </xf>
    <xf numFmtId="3" fontId="18" fillId="0" borderId="1" xfId="0" applyNumberFormat="1" applyFont="1" applyFill="1" applyBorder="1" applyAlignment="1">
      <alignment horizontal="right" vertical="center" wrapText="1"/>
    </xf>
    <xf numFmtId="3" fontId="18" fillId="0" borderId="1" xfId="0" applyNumberFormat="1" applyFont="1" applyFill="1" applyBorder="1" applyAlignment="1">
      <alignment vertical="center" wrapText="1"/>
    </xf>
    <xf numFmtId="43" fontId="17" fillId="0" borderId="1" xfId="1" applyFont="1" applyFill="1" applyBorder="1" applyAlignment="1">
      <alignment vertical="center"/>
    </xf>
    <xf numFmtId="43" fontId="18" fillId="0" borderId="1" xfId="1" applyFont="1" applyFill="1" applyBorder="1" applyAlignment="1">
      <alignment horizontal="right" vertical="center"/>
    </xf>
    <xf numFmtId="43" fontId="18" fillId="0" borderId="1" xfId="1" applyNumberFormat="1" applyFont="1" applyFill="1" applyBorder="1" applyAlignment="1">
      <alignment horizontal="right" vertical="center"/>
    </xf>
    <xf numFmtId="165" fontId="18" fillId="2" borderId="1" xfId="1" applyNumberFormat="1" applyFont="1" applyFill="1" applyBorder="1" applyAlignment="1">
      <alignment vertical="center"/>
    </xf>
    <xf numFmtId="43" fontId="17" fillId="0" borderId="1" xfId="1" applyNumberFormat="1" applyFont="1" applyFill="1" applyBorder="1" applyAlignment="1">
      <alignment horizontal="right" vertical="center"/>
    </xf>
    <xf numFmtId="3" fontId="18" fillId="0" borderId="1" xfId="35" applyNumberFormat="1" applyFont="1" applyFill="1" applyBorder="1" applyAlignment="1">
      <alignment horizontal="right" vertical="center"/>
    </xf>
    <xf numFmtId="165" fontId="18" fillId="0" borderId="1" xfId="35" applyNumberFormat="1" applyFont="1" applyBorder="1" applyAlignment="1">
      <alignment vertical="center"/>
    </xf>
    <xf numFmtId="0" fontId="18" fillId="0" borderId="1" xfId="35" applyFont="1" applyFill="1" applyBorder="1" applyAlignment="1">
      <alignment horizontal="right" vertical="center"/>
    </xf>
    <xf numFmtId="165" fontId="18" fillId="0" borderId="1" xfId="29" applyNumberFormat="1" applyFont="1" applyFill="1" applyBorder="1" applyAlignment="1">
      <alignment vertical="center"/>
    </xf>
    <xf numFmtId="165" fontId="18" fillId="0" borderId="1" xfId="29" applyNumberFormat="1" applyFont="1" applyFill="1" applyBorder="1" applyAlignment="1">
      <alignment horizontal="center" vertical="center"/>
    </xf>
    <xf numFmtId="165" fontId="18" fillId="0" borderId="1" xfId="1" applyNumberFormat="1" applyFont="1" applyBorder="1" applyAlignment="1">
      <alignment vertical="center" wrapText="1"/>
    </xf>
    <xf numFmtId="171" fontId="18" fillId="0" borderId="0" xfId="1" applyNumberFormat="1" applyFont="1" applyAlignment="1">
      <alignment vertical="center"/>
    </xf>
    <xf numFmtId="165" fontId="18" fillId="0" borderId="0" xfId="0" applyNumberFormat="1" applyFont="1" applyAlignment="1">
      <alignment vertical="center"/>
    </xf>
    <xf numFmtId="165" fontId="18" fillId="0" borderId="1" xfId="1" applyNumberFormat="1" applyFont="1" applyBorder="1" applyAlignment="1">
      <alignment vertical="center"/>
    </xf>
    <xf numFmtId="3" fontId="20" fillId="0" borderId="1" xfId="0" applyNumberFormat="1" applyFont="1" applyFill="1" applyBorder="1" applyAlignment="1">
      <alignment horizontal="right" vertical="center"/>
    </xf>
    <xf numFmtId="165" fontId="20" fillId="0" borderId="1" xfId="27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horizontal="right" vertical="center"/>
    </xf>
    <xf numFmtId="3" fontId="18" fillId="0" borderId="0" xfId="0" applyNumberFormat="1" applyFont="1" applyAlignment="1"/>
    <xf numFmtId="165" fontId="18" fillId="2" borderId="1" xfId="1" applyNumberFormat="1" applyFont="1" applyFill="1" applyBorder="1" applyAlignment="1">
      <alignment vertical="center" wrapText="1"/>
    </xf>
    <xf numFmtId="166" fontId="18" fillId="0" borderId="1" xfId="1" applyNumberFormat="1" applyFont="1" applyFill="1" applyBorder="1" applyAlignment="1">
      <alignment vertical="center"/>
    </xf>
    <xf numFmtId="166" fontId="18" fillId="0" borderId="1" xfId="1" applyNumberFormat="1" applyFont="1" applyFill="1" applyBorder="1" applyAlignment="1">
      <alignment horizontal="right" vertical="center"/>
    </xf>
    <xf numFmtId="165" fontId="18" fillId="0" borderId="1" xfId="26" applyNumberFormat="1" applyFont="1" applyFill="1" applyBorder="1" applyAlignment="1">
      <alignment vertical="center" wrapText="1"/>
    </xf>
    <xf numFmtId="169" fontId="18" fillId="2" borderId="1" xfId="26" applyNumberFormat="1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right" vertical="center" wrapText="1"/>
    </xf>
    <xf numFmtId="165" fontId="18" fillId="2" borderId="5" xfId="1" applyNumberFormat="1" applyFont="1" applyFill="1" applyBorder="1" applyAlignment="1">
      <alignment vertical="center" wrapText="1"/>
    </xf>
    <xf numFmtId="1" fontId="18" fillId="2" borderId="5" xfId="0" applyNumberFormat="1" applyFont="1" applyFill="1" applyBorder="1" applyAlignment="1">
      <alignment horizontal="right" vertical="center" wrapText="1"/>
    </xf>
    <xf numFmtId="165" fontId="18" fillId="2" borderId="5" xfId="1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165" fontId="20" fillId="0" borderId="1" xfId="1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horizontal="right" vertical="center" wrapText="1"/>
    </xf>
    <xf numFmtId="3" fontId="20" fillId="0" borderId="1" xfId="6" applyNumberFormat="1" applyFont="1" applyFill="1" applyBorder="1" applyAlignment="1">
      <alignment horizontal="right" vertical="center"/>
    </xf>
    <xf numFmtId="165" fontId="20" fillId="2" borderId="1" xfId="36" applyNumberFormat="1" applyFont="1" applyFill="1" applyBorder="1" applyAlignment="1">
      <alignment vertical="center"/>
    </xf>
    <xf numFmtId="0" fontId="20" fillId="0" borderId="1" xfId="6" applyFont="1" applyFill="1" applyBorder="1" applyAlignment="1">
      <alignment horizontal="right" vertical="center"/>
    </xf>
    <xf numFmtId="165" fontId="20" fillId="0" borderId="1" xfId="36" applyNumberFormat="1" applyFont="1" applyFill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165" fontId="20" fillId="0" borderId="1" xfId="1" applyNumberFormat="1" applyFont="1" applyFill="1" applyBorder="1" applyAlignment="1">
      <alignment horizontal="right" vertical="center" wrapText="1"/>
    </xf>
    <xf numFmtId="3" fontId="18" fillId="0" borderId="1" xfId="0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/>
    </xf>
    <xf numFmtId="165" fontId="18" fillId="0" borderId="1" xfId="1" applyNumberFormat="1" applyFont="1" applyFill="1" applyBorder="1" applyAlignment="1">
      <alignment horizontal="center" vertical="center"/>
    </xf>
    <xf numFmtId="10" fontId="19" fillId="0" borderId="1" xfId="36" applyNumberFormat="1" applyFont="1" applyFill="1" applyBorder="1" applyAlignment="1">
      <alignment horizontal="right" vertical="center" wrapText="1"/>
    </xf>
    <xf numFmtId="43" fontId="17" fillId="0" borderId="1" xfId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vertical="center"/>
    </xf>
    <xf numFmtId="165" fontId="18" fillId="2" borderId="1" xfId="1" applyNumberFormat="1" applyFont="1" applyFill="1" applyBorder="1" applyAlignment="1">
      <alignment horizontal="right" vertical="center"/>
    </xf>
    <xf numFmtId="3" fontId="18" fillId="0" borderId="1" xfId="25" applyNumberFormat="1" applyFont="1" applyBorder="1" applyAlignment="1">
      <alignment horizontal="right" vertical="center" wrapText="1"/>
    </xf>
    <xf numFmtId="165" fontId="18" fillId="0" borderId="1" xfId="25" applyNumberFormat="1" applyFont="1" applyBorder="1" applyAlignment="1">
      <alignment horizontal="right" vertical="center" wrapText="1"/>
    </xf>
    <xf numFmtId="165" fontId="18" fillId="0" borderId="1" xfId="1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/>
    </xf>
    <xf numFmtId="165" fontId="18" fillId="0" borderId="1" xfId="27" applyNumberFormat="1" applyFont="1" applyFill="1" applyBorder="1" applyAlignment="1">
      <alignment vertical="center"/>
    </xf>
    <xf numFmtId="165" fontId="18" fillId="0" borderId="1" xfId="27" applyNumberFormat="1" applyFont="1" applyFill="1" applyBorder="1" applyAlignment="1">
      <alignment horizontal="right" vertical="center"/>
    </xf>
    <xf numFmtId="165" fontId="18" fillId="2" borderId="1" xfId="1" applyNumberFormat="1" applyFont="1" applyFill="1" applyBorder="1" applyAlignment="1">
      <alignment horizontal="right" vertical="center" wrapText="1"/>
    </xf>
    <xf numFmtId="166" fontId="18" fillId="0" borderId="1" xfId="1" applyNumberFormat="1" applyFont="1" applyBorder="1" applyAlignment="1">
      <alignment horizontal="right" vertical="center" wrapText="1"/>
    </xf>
    <xf numFmtId="170" fontId="18" fillId="0" borderId="1" xfId="26" applyNumberFormat="1" applyFont="1" applyFill="1" applyBorder="1" applyAlignment="1">
      <alignment horizontal="right" vertical="center" wrapText="1"/>
    </xf>
    <xf numFmtId="169" fontId="18" fillId="2" borderId="1" xfId="26" applyNumberFormat="1" applyFont="1" applyFill="1" applyBorder="1" applyAlignment="1">
      <alignment horizontal="right" vertical="center"/>
    </xf>
    <xf numFmtId="165" fontId="17" fillId="0" borderId="1" xfId="1" applyNumberFormat="1" applyFont="1" applyBorder="1" applyAlignment="1">
      <alignment vertical="center"/>
    </xf>
    <xf numFmtId="165" fontId="17" fillId="0" borderId="1" xfId="1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2" fontId="17" fillId="0" borderId="1" xfId="1" applyNumberFormat="1" applyFont="1" applyFill="1" applyBorder="1" applyAlignment="1">
      <alignment vertical="center"/>
    </xf>
    <xf numFmtId="3" fontId="18" fillId="2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Border="1" applyAlignment="1">
      <alignment horizontal="center" vertical="center"/>
    </xf>
    <xf numFmtId="0" fontId="18" fillId="0" borderId="1" xfId="0" quotePrefix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quotePrefix="1" applyFont="1" applyFill="1" applyBorder="1" applyAlignment="1">
      <alignment horizontal="center" vertical="center" wrapText="1"/>
    </xf>
    <xf numFmtId="14" fontId="18" fillId="0" borderId="1" xfId="0" quotePrefix="1" applyNumberFormat="1" applyFont="1" applyFill="1" applyBorder="1" applyAlignment="1">
      <alignment horizontal="center" vertical="center"/>
    </xf>
  </cellXfs>
  <cellStyles count="38">
    <cellStyle name="Bình thường 2" xfId="11"/>
    <cellStyle name="Comma" xfId="1" builtinId="3"/>
    <cellStyle name="Comma 10" xfId="29"/>
    <cellStyle name="Comma 11" xfId="34"/>
    <cellStyle name="Comma 11 5" xfId="10"/>
    <cellStyle name="Comma 135" xfId="15"/>
    <cellStyle name="Comma 17 3" xfId="24"/>
    <cellStyle name="Comma 2" xfId="26"/>
    <cellStyle name="Comma 2 2" xfId="25"/>
    <cellStyle name="Comma 2 3" xfId="32"/>
    <cellStyle name="Comma 2 9" xfId="27"/>
    <cellStyle name="Comma 22" xfId="2"/>
    <cellStyle name="Comma 3" xfId="4"/>
    <cellStyle name="Comma 5" xfId="36"/>
    <cellStyle name="Comma 5 2 2" xfId="14"/>
    <cellStyle name="Comma 6" xfId="28"/>
    <cellStyle name="Comma 8" xfId="3"/>
    <cellStyle name="Normal" xfId="0" builtinId="0"/>
    <cellStyle name="Normal 10" xfId="23"/>
    <cellStyle name="Normal 11" xfId="20"/>
    <cellStyle name="Normal 11 3 2" xfId="35"/>
    <cellStyle name="Normal 116" xfId="12"/>
    <cellStyle name="Normal 12" xfId="7"/>
    <cellStyle name="Normal 12 2" xfId="30"/>
    <cellStyle name="Normal 12 2 3" xfId="19"/>
    <cellStyle name="Normal 16" xfId="21"/>
    <cellStyle name="Normal 2" xfId="17"/>
    <cellStyle name="Normal 2 10" xfId="6"/>
    <cellStyle name="Normal 2 11" xfId="5"/>
    <cellStyle name="Normal 2 2 2 4" xfId="22"/>
    <cellStyle name="Normal 2 2 6" xfId="13"/>
    <cellStyle name="Normal 26 2" xfId="8"/>
    <cellStyle name="Normal 3 2 6" xfId="18"/>
    <cellStyle name="Normal 39 2" xfId="9"/>
    <cellStyle name="Normal 5" xfId="16"/>
    <cellStyle name="Normal 6" xfId="31"/>
    <cellStyle name="Percent" xfId="33" builtinId="5"/>
    <cellStyle name="Percent 2" xfId="37"/>
  </cellStyles>
  <dxfs count="0"/>
  <tableStyles count="0" defaultTableStyle="TableStyleMedium2" defaultPivotStyle="PivotStyleLight16"/>
  <colors>
    <mruColors>
      <color rgb="FF0000FF"/>
      <color rgb="FFFF99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o%20cao%20thuc%20hien%20thau%20Quy%204.2022/Bao%20cao%20thuc%20hien%20thau%20Quy%204.2022/BV%20Lao%20ph&#7893;i_%20B&#225;o%20c&#225;o%20th&#7921;c%20hi&#7879;n%20k&#7871;t%20qu&#7843;%20th&#7847;u%20thu&#7889;c%20Q4.2022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hụ lục 1"/>
      <sheetName val="Phụ lục 2"/>
    </sheetNames>
    <sheetDataSet>
      <sheetData sheetId="0">
        <row r="84">
          <cell r="Z84">
            <v>14000000</v>
          </cell>
          <cell r="AA84">
            <v>7028000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"/>
  <sheetViews>
    <sheetView view="pageBreakPreview" topLeftCell="A31" zoomScale="120" zoomScaleSheetLayoutView="120" workbookViewId="0">
      <selection activeCell="A2" sqref="A2:L2"/>
    </sheetView>
  </sheetViews>
  <sheetFormatPr defaultColWidth="9.140625" defaultRowHeight="15.75"/>
  <cols>
    <col min="1" max="1" width="5.7109375" style="16" customWidth="1"/>
    <col min="2" max="2" width="32.85546875" style="16" customWidth="1"/>
    <col min="3" max="3" width="10.140625" style="56" customWidth="1"/>
    <col min="4" max="4" width="21" style="23" customWidth="1"/>
    <col min="5" max="5" width="12.140625" style="58" customWidth="1"/>
    <col min="6" max="6" width="12.42578125" style="24" customWidth="1"/>
    <col min="7" max="7" width="20.85546875" style="14" customWidth="1"/>
    <col min="8" max="8" width="13.5703125" style="25" customWidth="1"/>
    <col min="9" max="9" width="11.42578125" style="58" customWidth="1"/>
    <col min="10" max="10" width="13.42578125" style="25" customWidth="1"/>
    <col min="11" max="11" width="21.28515625" style="14" customWidth="1"/>
    <col min="12" max="12" width="13.42578125" style="15" customWidth="1"/>
    <col min="13" max="13" width="23.28515625" style="16" hidden="1" customWidth="1"/>
    <col min="14" max="14" width="25.5703125" style="16" hidden="1" customWidth="1"/>
    <col min="15" max="15" width="9.7109375" style="16" hidden="1" customWidth="1"/>
    <col min="16" max="16" width="29.5703125" style="15" hidden="1" customWidth="1"/>
    <col min="17" max="16384" width="9.140625" style="14"/>
  </cols>
  <sheetData>
    <row r="1" spans="1:16" ht="36" customHeight="1">
      <c r="A1" s="68" t="s">
        <v>62</v>
      </c>
      <c r="B1" s="68"/>
    </row>
    <row r="2" spans="1:16" ht="26.25" customHeight="1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6" ht="26.25" customHeight="1">
      <c r="A3" s="73" t="s">
        <v>82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35.25" customHeight="1">
      <c r="A4" s="69" t="s">
        <v>73</v>
      </c>
      <c r="B4" s="75" t="s">
        <v>22</v>
      </c>
      <c r="C4" s="67" t="s">
        <v>37</v>
      </c>
      <c r="D4" s="67"/>
      <c r="E4" s="76" t="s">
        <v>38</v>
      </c>
      <c r="F4" s="76"/>
      <c r="G4" s="67" t="s">
        <v>2</v>
      </c>
      <c r="H4" s="67"/>
      <c r="I4" s="76" t="s">
        <v>42</v>
      </c>
      <c r="J4" s="76"/>
      <c r="K4" s="67" t="s">
        <v>43</v>
      </c>
      <c r="L4" s="67"/>
      <c r="M4" s="69" t="s">
        <v>22</v>
      </c>
      <c r="N4" s="70" t="s">
        <v>35</v>
      </c>
      <c r="O4" s="70"/>
      <c r="P4" s="71" t="s">
        <v>0</v>
      </c>
    </row>
    <row r="5" spans="1:16" ht="47.25">
      <c r="A5" s="69"/>
      <c r="B5" s="75"/>
      <c r="C5" s="27" t="s">
        <v>1</v>
      </c>
      <c r="D5" s="54" t="s">
        <v>41</v>
      </c>
      <c r="E5" s="54" t="s">
        <v>39</v>
      </c>
      <c r="F5" s="28" t="s">
        <v>40</v>
      </c>
      <c r="G5" s="54" t="s">
        <v>41</v>
      </c>
      <c r="H5" s="29" t="s">
        <v>40</v>
      </c>
      <c r="I5" s="54" t="s">
        <v>39</v>
      </c>
      <c r="J5" s="28" t="s">
        <v>40</v>
      </c>
      <c r="K5" s="54" t="s">
        <v>41</v>
      </c>
      <c r="L5" s="29" t="s">
        <v>40</v>
      </c>
      <c r="M5" s="69"/>
      <c r="N5" s="52" t="s">
        <v>33</v>
      </c>
      <c r="O5" s="52" t="s">
        <v>34</v>
      </c>
      <c r="P5" s="72"/>
    </row>
    <row r="6" spans="1:16" s="19" customFormat="1" ht="33" customHeight="1">
      <c r="A6" s="20">
        <v>1</v>
      </c>
      <c r="B6" s="84" t="s">
        <v>8</v>
      </c>
      <c r="C6" s="85">
        <v>692</v>
      </c>
      <c r="D6" s="37">
        <v>268318007260</v>
      </c>
      <c r="E6" s="86">
        <v>543</v>
      </c>
      <c r="F6" s="87">
        <f>E6*100/C6</f>
        <v>78.468208092485554</v>
      </c>
      <c r="G6" s="88">
        <v>110362277756</v>
      </c>
      <c r="H6" s="89">
        <f>G6*100/D6</f>
        <v>41.131148402223715</v>
      </c>
      <c r="I6" s="86">
        <v>522</v>
      </c>
      <c r="J6" s="90">
        <f>I6*100/C6</f>
        <v>75.433526011560687</v>
      </c>
      <c r="K6" s="37">
        <v>95464277722.300003</v>
      </c>
      <c r="L6" s="91">
        <f>K6*100/D6</f>
        <v>35.578781572343438</v>
      </c>
      <c r="M6" s="3" t="s">
        <v>8</v>
      </c>
      <c r="N6" s="5"/>
      <c r="O6" s="5"/>
      <c r="P6" s="17"/>
    </row>
    <row r="7" spans="1:16" s="30" customFormat="1" ht="33" customHeight="1">
      <c r="A7" s="20">
        <v>2</v>
      </c>
      <c r="B7" s="84" t="s">
        <v>44</v>
      </c>
      <c r="C7" s="57">
        <v>552</v>
      </c>
      <c r="D7" s="37">
        <f>68787989621-24648000-160680000-78464360</f>
        <v>68524197261</v>
      </c>
      <c r="E7" s="92">
        <v>278</v>
      </c>
      <c r="F7" s="87">
        <f t="shared" ref="F7:F37" si="0">E7*100/C7</f>
        <v>50.362318840579711</v>
      </c>
      <c r="G7" s="37">
        <v>14592493780</v>
      </c>
      <c r="H7" s="89">
        <f t="shared" ref="H7:H37" si="1">G7*100/D7</f>
        <v>21.295388145035886</v>
      </c>
      <c r="I7" s="93">
        <v>261</v>
      </c>
      <c r="J7" s="90">
        <f t="shared" ref="J7:J37" si="2">I7*100/C7</f>
        <v>47.282608695652172</v>
      </c>
      <c r="K7" s="37">
        <v>10197629143</v>
      </c>
      <c r="L7" s="91">
        <f t="shared" ref="L7:L37" si="3">K7*100/D7</f>
        <v>14.881792929523158</v>
      </c>
      <c r="M7" s="53" t="s">
        <v>6</v>
      </c>
      <c r="N7" s="5">
        <v>11486153694</v>
      </c>
      <c r="O7" s="10">
        <f>N7/D7</f>
        <v>0.16762186429197695</v>
      </c>
      <c r="P7" s="2"/>
    </row>
    <row r="8" spans="1:16" s="19" customFormat="1" ht="33" customHeight="1">
      <c r="A8" s="20">
        <v>3</v>
      </c>
      <c r="B8" s="94" t="s">
        <v>5</v>
      </c>
      <c r="C8" s="95">
        <v>65</v>
      </c>
      <c r="D8" s="96">
        <v>1586383750</v>
      </c>
      <c r="E8" s="97">
        <v>7</v>
      </c>
      <c r="F8" s="87">
        <f t="shared" si="0"/>
        <v>10.76923076923077</v>
      </c>
      <c r="G8" s="98">
        <v>100731200</v>
      </c>
      <c r="H8" s="89">
        <f t="shared" si="1"/>
        <v>6.3497372561966801</v>
      </c>
      <c r="I8" s="97">
        <v>17</v>
      </c>
      <c r="J8" s="90">
        <f t="shared" si="2"/>
        <v>26.153846153846153</v>
      </c>
      <c r="K8" s="96">
        <v>74809659</v>
      </c>
      <c r="L8" s="99">
        <f t="shared" si="3"/>
        <v>4.7157353320090429</v>
      </c>
      <c r="M8" s="9" t="s">
        <v>5</v>
      </c>
      <c r="N8" s="6"/>
      <c r="O8" s="6"/>
      <c r="P8" s="7"/>
    </row>
    <row r="9" spans="1:16" s="31" customFormat="1" ht="33" customHeight="1">
      <c r="A9" s="20">
        <v>4</v>
      </c>
      <c r="B9" s="100" t="s">
        <v>81</v>
      </c>
      <c r="C9" s="101">
        <v>81</v>
      </c>
      <c r="D9" s="102">
        <v>5171599150</v>
      </c>
      <c r="E9" s="101">
        <v>59</v>
      </c>
      <c r="F9" s="87">
        <f t="shared" si="0"/>
        <v>72.839506172839506</v>
      </c>
      <c r="G9" s="102">
        <v>1712464104</v>
      </c>
      <c r="H9" s="89">
        <f t="shared" si="1"/>
        <v>33.112854541326932</v>
      </c>
      <c r="I9" s="101">
        <v>58</v>
      </c>
      <c r="J9" s="90">
        <f t="shared" si="2"/>
        <v>71.604938271604937</v>
      </c>
      <c r="K9" s="102">
        <v>1410258995</v>
      </c>
      <c r="L9" s="91">
        <f t="shared" si="3"/>
        <v>27.269302088117172</v>
      </c>
      <c r="M9" s="11" t="s">
        <v>16</v>
      </c>
      <c r="N9" s="5">
        <v>1112881164</v>
      </c>
      <c r="O9" s="10">
        <f>N9/D9</f>
        <v>0.21519091710733226</v>
      </c>
      <c r="P9" s="12"/>
    </row>
    <row r="10" spans="1:16" ht="33" customHeight="1">
      <c r="A10" s="20">
        <v>5</v>
      </c>
      <c r="B10" s="84" t="s">
        <v>9</v>
      </c>
      <c r="C10" s="103">
        <v>107</v>
      </c>
      <c r="D10" s="104">
        <v>26873145200</v>
      </c>
      <c r="E10" s="105">
        <v>67</v>
      </c>
      <c r="F10" s="87">
        <f t="shared" si="0"/>
        <v>62.616822429906541</v>
      </c>
      <c r="G10" s="104">
        <v>4648258812</v>
      </c>
      <c r="H10" s="89">
        <f t="shared" si="1"/>
        <v>17.297040511655482</v>
      </c>
      <c r="I10" s="105">
        <v>63</v>
      </c>
      <c r="J10" s="90">
        <f t="shared" si="2"/>
        <v>58.878504672897193</v>
      </c>
      <c r="K10" s="106">
        <v>3698725289</v>
      </c>
      <c r="L10" s="91">
        <f t="shared" si="3"/>
        <v>13.763648659182625</v>
      </c>
      <c r="M10" s="3" t="s">
        <v>9</v>
      </c>
      <c r="N10" s="5"/>
      <c r="O10" s="5"/>
      <c r="P10" s="7"/>
    </row>
    <row r="11" spans="1:16" s="19" customFormat="1" ht="33" customHeight="1">
      <c r="A11" s="20">
        <v>6</v>
      </c>
      <c r="B11" s="94" t="s">
        <v>45</v>
      </c>
      <c r="C11" s="107">
        <v>42</v>
      </c>
      <c r="D11" s="108">
        <v>28007564990</v>
      </c>
      <c r="E11" s="97">
        <v>28</v>
      </c>
      <c r="F11" s="87">
        <f t="shared" si="0"/>
        <v>66.666666666666671</v>
      </c>
      <c r="G11" s="109">
        <v>1188478720</v>
      </c>
      <c r="H11" s="89">
        <f t="shared" si="1"/>
        <v>4.2434203774028267</v>
      </c>
      <c r="I11" s="97">
        <v>18</v>
      </c>
      <c r="J11" s="90">
        <f t="shared" si="2"/>
        <v>42.857142857142854</v>
      </c>
      <c r="K11" s="109">
        <v>441564691</v>
      </c>
      <c r="L11" s="99">
        <f t="shared" si="3"/>
        <v>1.5765907930862932</v>
      </c>
      <c r="M11" s="3" t="s">
        <v>10</v>
      </c>
      <c r="N11" s="5"/>
      <c r="O11" s="5"/>
      <c r="P11" s="63" t="s">
        <v>25</v>
      </c>
    </row>
    <row r="12" spans="1:16" s="32" customFormat="1" ht="33" customHeight="1">
      <c r="A12" s="20">
        <v>7</v>
      </c>
      <c r="B12" s="84" t="s">
        <v>23</v>
      </c>
      <c r="C12" s="95">
        <v>75</v>
      </c>
      <c r="D12" s="109">
        <v>5995281090</v>
      </c>
      <c r="E12" s="97">
        <v>39</v>
      </c>
      <c r="F12" s="87">
        <f t="shared" si="0"/>
        <v>52</v>
      </c>
      <c r="G12" s="110">
        <v>2324465360</v>
      </c>
      <c r="H12" s="89">
        <f t="shared" si="1"/>
        <v>38.771582601475657</v>
      </c>
      <c r="I12" s="97">
        <v>31</v>
      </c>
      <c r="J12" s="90">
        <f t="shared" si="2"/>
        <v>41.333333333333336</v>
      </c>
      <c r="K12" s="109">
        <v>1823454659</v>
      </c>
      <c r="L12" s="91">
        <f t="shared" si="3"/>
        <v>30.414831792315514</v>
      </c>
      <c r="M12" s="3" t="s">
        <v>23</v>
      </c>
      <c r="N12" s="5"/>
      <c r="O12" s="5"/>
      <c r="P12" s="13"/>
    </row>
    <row r="13" spans="1:16" s="33" customFormat="1" ht="33" customHeight="1">
      <c r="A13" s="20">
        <v>8</v>
      </c>
      <c r="B13" s="84" t="s">
        <v>46</v>
      </c>
      <c r="C13" s="103">
        <v>504</v>
      </c>
      <c r="D13" s="104">
        <v>46888336760</v>
      </c>
      <c r="E13" s="105">
        <v>333</v>
      </c>
      <c r="F13" s="87">
        <f t="shared" si="0"/>
        <v>66.071428571428569</v>
      </c>
      <c r="G13" s="104">
        <v>11215972864</v>
      </c>
      <c r="H13" s="89">
        <f t="shared" si="1"/>
        <v>23.920602945268559</v>
      </c>
      <c r="I13" s="105">
        <v>299</v>
      </c>
      <c r="J13" s="90">
        <f t="shared" si="2"/>
        <v>59.325396825396822</v>
      </c>
      <c r="K13" s="104">
        <v>7588072131</v>
      </c>
      <c r="L13" s="91">
        <f t="shared" si="3"/>
        <v>16.18328278488503</v>
      </c>
      <c r="M13" s="53" t="s">
        <v>3</v>
      </c>
      <c r="N13" s="5">
        <f>10795170717+133268642</f>
        <v>10928439359</v>
      </c>
      <c r="O13" s="10">
        <f>N13/D13</f>
        <v>0.23307372609392596</v>
      </c>
      <c r="P13" s="8"/>
    </row>
    <row r="14" spans="1:16" s="19" customFormat="1" ht="33" customHeight="1">
      <c r="A14" s="20">
        <v>9</v>
      </c>
      <c r="B14" s="84" t="s">
        <v>47</v>
      </c>
      <c r="C14" s="57">
        <v>255</v>
      </c>
      <c r="D14" s="111">
        <v>17755307720</v>
      </c>
      <c r="E14" s="93">
        <v>177</v>
      </c>
      <c r="F14" s="87">
        <f t="shared" si="0"/>
        <v>69.411764705882348</v>
      </c>
      <c r="G14" s="112">
        <v>5645516728</v>
      </c>
      <c r="H14" s="89">
        <f t="shared" si="1"/>
        <v>31.796220133322478</v>
      </c>
      <c r="I14" s="93">
        <v>166</v>
      </c>
      <c r="J14" s="90">
        <f t="shared" si="2"/>
        <v>65.098039215686271</v>
      </c>
      <c r="K14" s="112">
        <v>4534084010</v>
      </c>
      <c r="L14" s="91">
        <f t="shared" si="3"/>
        <v>25.536499178173635</v>
      </c>
      <c r="M14" s="53" t="s">
        <v>13</v>
      </c>
      <c r="N14" s="5">
        <f>3977108839+1811157847</f>
        <v>5788266686</v>
      </c>
      <c r="O14" s="10">
        <f>N14/D14</f>
        <v>0.32600204836100694</v>
      </c>
      <c r="P14" s="4"/>
    </row>
    <row r="15" spans="1:16" ht="33" customHeight="1">
      <c r="A15" s="20">
        <v>10</v>
      </c>
      <c r="B15" s="84" t="s">
        <v>48</v>
      </c>
      <c r="C15" s="57">
        <v>312</v>
      </c>
      <c r="D15" s="113">
        <v>22266546570</v>
      </c>
      <c r="E15" s="57">
        <v>274</v>
      </c>
      <c r="F15" s="87">
        <f t="shared" si="0"/>
        <v>87.820512820512818</v>
      </c>
      <c r="G15" s="113">
        <v>5940963790</v>
      </c>
      <c r="H15" s="89">
        <f t="shared" si="1"/>
        <v>26.681119011083361</v>
      </c>
      <c r="I15" s="57">
        <v>230</v>
      </c>
      <c r="J15" s="90">
        <f t="shared" si="2"/>
        <v>73.717948717948715</v>
      </c>
      <c r="K15" s="113">
        <v>4547747918</v>
      </c>
      <c r="L15" s="91">
        <f t="shared" si="3"/>
        <v>20.42412775462558</v>
      </c>
      <c r="M15" s="53" t="s">
        <v>17</v>
      </c>
      <c r="N15" s="5">
        <f>6035905414+483017410</f>
        <v>6518922824</v>
      </c>
      <c r="O15" s="10">
        <f>N15/D15</f>
        <v>0.2927675741501391</v>
      </c>
      <c r="P15" s="2"/>
    </row>
    <row r="16" spans="1:16" s="19" customFormat="1" ht="33" customHeight="1">
      <c r="A16" s="20">
        <v>11</v>
      </c>
      <c r="B16" s="84" t="s">
        <v>49</v>
      </c>
      <c r="C16" s="95">
        <v>530</v>
      </c>
      <c r="D16" s="96">
        <v>24385920388</v>
      </c>
      <c r="E16" s="97">
        <v>322</v>
      </c>
      <c r="F16" s="87">
        <f t="shared" si="0"/>
        <v>60.754716981132077</v>
      </c>
      <c r="G16" s="98">
        <v>6157164297</v>
      </c>
      <c r="H16" s="89">
        <f t="shared" si="1"/>
        <v>25.248849332050892</v>
      </c>
      <c r="I16" s="97">
        <v>296</v>
      </c>
      <c r="J16" s="90">
        <f t="shared" si="2"/>
        <v>55.849056603773583</v>
      </c>
      <c r="K16" s="96">
        <v>4778810002.5</v>
      </c>
      <c r="L16" s="91">
        <f t="shared" si="3"/>
        <v>19.596594782830472</v>
      </c>
      <c r="M16" s="3" t="s">
        <v>11</v>
      </c>
      <c r="N16" s="5"/>
      <c r="O16" s="5"/>
      <c r="P16" s="7"/>
    </row>
    <row r="17" spans="1:21" s="19" customFormat="1" ht="33" customHeight="1">
      <c r="A17" s="20">
        <v>12</v>
      </c>
      <c r="B17" s="84" t="s">
        <v>50</v>
      </c>
      <c r="C17" s="95">
        <v>302</v>
      </c>
      <c r="D17" s="109">
        <v>16395101498</v>
      </c>
      <c r="E17" s="97">
        <v>187</v>
      </c>
      <c r="F17" s="87">
        <f t="shared" si="0"/>
        <v>61.920529801324506</v>
      </c>
      <c r="G17" s="109">
        <v>3697622798</v>
      </c>
      <c r="H17" s="89">
        <f t="shared" si="1"/>
        <v>22.553216876705914</v>
      </c>
      <c r="I17" s="97">
        <v>180</v>
      </c>
      <c r="J17" s="90">
        <f t="shared" si="2"/>
        <v>59.602649006622514</v>
      </c>
      <c r="K17" s="109">
        <v>2870275726</v>
      </c>
      <c r="L17" s="91">
        <f t="shared" si="3"/>
        <v>17.506910380214105</v>
      </c>
      <c r="M17" s="53" t="s">
        <v>21</v>
      </c>
      <c r="N17" s="5">
        <f>2896502369+1344549917</f>
        <v>4241052286</v>
      </c>
      <c r="O17" s="10">
        <f>N17/D17</f>
        <v>0.25867801346135955</v>
      </c>
      <c r="P17" s="3"/>
    </row>
    <row r="18" spans="1:21" s="19" customFormat="1" ht="33" customHeight="1">
      <c r="A18" s="20">
        <v>13</v>
      </c>
      <c r="B18" s="84" t="s">
        <v>51</v>
      </c>
      <c r="C18" s="114">
        <v>192</v>
      </c>
      <c r="D18" s="115">
        <v>8596093050</v>
      </c>
      <c r="E18" s="116">
        <v>113</v>
      </c>
      <c r="F18" s="87">
        <f t="shared" si="0"/>
        <v>58.854166666666664</v>
      </c>
      <c r="G18" s="98">
        <v>2961120462</v>
      </c>
      <c r="H18" s="89">
        <f t="shared" si="1"/>
        <v>34.447282559371551</v>
      </c>
      <c r="I18" s="116">
        <v>113</v>
      </c>
      <c r="J18" s="90">
        <f t="shared" si="2"/>
        <v>58.854166666666664</v>
      </c>
      <c r="K18" s="115">
        <v>2548575001</v>
      </c>
      <c r="L18" s="91">
        <f t="shared" si="3"/>
        <v>29.64806204604777</v>
      </c>
      <c r="M18" s="53" t="s">
        <v>12</v>
      </c>
      <c r="N18" s="5">
        <f>2187713993+214020047</f>
        <v>2401734040</v>
      </c>
      <c r="O18" s="10">
        <f>N18/D18</f>
        <v>0.27939832968653128</v>
      </c>
      <c r="P18" s="1"/>
      <c r="Q18" s="33"/>
      <c r="R18" s="33"/>
      <c r="S18" s="33"/>
      <c r="T18" s="33"/>
      <c r="U18" s="33"/>
    </row>
    <row r="19" spans="1:21" s="19" customFormat="1" ht="33" customHeight="1">
      <c r="A19" s="20">
        <v>14</v>
      </c>
      <c r="B19" s="84" t="s">
        <v>52</v>
      </c>
      <c r="C19" s="117">
        <v>364</v>
      </c>
      <c r="D19" s="118">
        <v>11096516940</v>
      </c>
      <c r="E19" s="119">
        <v>267</v>
      </c>
      <c r="F19" s="87">
        <f t="shared" si="0"/>
        <v>73.35164835164835</v>
      </c>
      <c r="G19" s="120">
        <v>3222470452</v>
      </c>
      <c r="H19" s="89">
        <f t="shared" si="1"/>
        <v>29.040377889965175</v>
      </c>
      <c r="I19" s="119">
        <v>228</v>
      </c>
      <c r="J19" s="90">
        <f t="shared" si="2"/>
        <v>62.637362637362635</v>
      </c>
      <c r="K19" s="118">
        <v>2121010844.8900001</v>
      </c>
      <c r="L19" s="91">
        <f t="shared" si="3"/>
        <v>19.114203640282103</v>
      </c>
      <c r="M19" s="3" t="s">
        <v>14</v>
      </c>
      <c r="N19" s="5"/>
      <c r="O19" s="5"/>
      <c r="P19" s="7"/>
    </row>
    <row r="20" spans="1:21" s="19" customFormat="1" ht="33" customHeight="1">
      <c r="A20" s="20">
        <v>15</v>
      </c>
      <c r="B20" s="84" t="s">
        <v>53</v>
      </c>
      <c r="C20" s="107">
        <v>200</v>
      </c>
      <c r="D20" s="121">
        <v>3775218000</v>
      </c>
      <c r="E20" s="122">
        <v>101</v>
      </c>
      <c r="F20" s="87">
        <f t="shared" si="0"/>
        <v>50.5</v>
      </c>
      <c r="G20" s="123">
        <v>1059182075</v>
      </c>
      <c r="H20" s="89">
        <f t="shared" si="1"/>
        <v>28.056183113134129</v>
      </c>
      <c r="I20" s="122">
        <v>74</v>
      </c>
      <c r="J20" s="90">
        <f t="shared" si="2"/>
        <v>37</v>
      </c>
      <c r="K20" s="121">
        <v>587055671</v>
      </c>
      <c r="L20" s="91">
        <f t="shared" si="3"/>
        <v>15.550245601710948</v>
      </c>
      <c r="M20" s="3" t="s">
        <v>4</v>
      </c>
      <c r="N20" s="5"/>
      <c r="O20" s="5"/>
      <c r="P20" s="7"/>
    </row>
    <row r="21" spans="1:21" s="19" customFormat="1" ht="33" customHeight="1">
      <c r="A21" s="20">
        <v>16</v>
      </c>
      <c r="B21" s="84" t="s">
        <v>54</v>
      </c>
      <c r="C21" s="95">
        <v>454</v>
      </c>
      <c r="D21" s="109">
        <v>30426562580</v>
      </c>
      <c r="E21" s="97">
        <v>259</v>
      </c>
      <c r="F21" s="87">
        <f t="shared" si="0"/>
        <v>57.048458149779734</v>
      </c>
      <c r="G21" s="124">
        <v>6855750989</v>
      </c>
      <c r="H21" s="89">
        <f t="shared" si="1"/>
        <v>22.532124590066001</v>
      </c>
      <c r="I21" s="97">
        <v>246</v>
      </c>
      <c r="J21" s="90">
        <f t="shared" si="2"/>
        <v>54.185022026431717</v>
      </c>
      <c r="K21" s="125">
        <v>5264237914</v>
      </c>
      <c r="L21" s="91">
        <f t="shared" si="3"/>
        <v>17.301454609467751</v>
      </c>
      <c r="M21" s="53" t="s">
        <v>15</v>
      </c>
      <c r="N21" s="5">
        <f>6119915772+364411385</f>
        <v>6484327157</v>
      </c>
      <c r="O21" s="10">
        <f>N21/D21</f>
        <v>0.21311402298405804</v>
      </c>
      <c r="P21" s="1"/>
    </row>
    <row r="22" spans="1:21" s="19" customFormat="1" ht="33" customHeight="1">
      <c r="A22" s="20">
        <v>17</v>
      </c>
      <c r="B22" s="84" t="s">
        <v>55</v>
      </c>
      <c r="C22" s="107">
        <v>211</v>
      </c>
      <c r="D22" s="126">
        <v>3809734850</v>
      </c>
      <c r="E22" s="122">
        <v>81</v>
      </c>
      <c r="F22" s="87">
        <f t="shared" si="0"/>
        <v>38.388625592417064</v>
      </c>
      <c r="G22" s="127">
        <v>688522803</v>
      </c>
      <c r="H22" s="89">
        <f t="shared" si="1"/>
        <v>18.072722383816291</v>
      </c>
      <c r="I22" s="122">
        <v>73</v>
      </c>
      <c r="J22" s="90">
        <f t="shared" si="2"/>
        <v>34.597156398104268</v>
      </c>
      <c r="K22" s="127">
        <v>307988024</v>
      </c>
      <c r="L22" s="99">
        <f t="shared" si="3"/>
        <v>8.0842377783850239</v>
      </c>
      <c r="M22" s="3" t="s">
        <v>19</v>
      </c>
      <c r="N22" s="5"/>
      <c r="O22" s="5"/>
      <c r="P22" s="18"/>
      <c r="Q22" s="14"/>
    </row>
    <row r="23" spans="1:21" s="19" customFormat="1" ht="33" customHeight="1">
      <c r="A23" s="20">
        <v>18</v>
      </c>
      <c r="B23" s="84" t="s">
        <v>56</v>
      </c>
      <c r="C23" s="128">
        <v>238</v>
      </c>
      <c r="D23" s="129">
        <v>8175436840</v>
      </c>
      <c r="E23" s="130">
        <v>76</v>
      </c>
      <c r="F23" s="87">
        <f t="shared" si="0"/>
        <v>31.932773109243698</v>
      </c>
      <c r="G23" s="131">
        <v>1669042560</v>
      </c>
      <c r="H23" s="89">
        <f t="shared" si="1"/>
        <v>20.415331836873442</v>
      </c>
      <c r="I23" s="128">
        <v>69</v>
      </c>
      <c r="J23" s="90">
        <f t="shared" si="2"/>
        <v>28.991596638655462</v>
      </c>
      <c r="K23" s="129">
        <v>867844326</v>
      </c>
      <c r="L23" s="91">
        <f t="shared" si="3"/>
        <v>10.615265495708973</v>
      </c>
      <c r="M23" s="3" t="s">
        <v>20</v>
      </c>
      <c r="N23" s="5"/>
      <c r="O23" s="5"/>
      <c r="P23" s="34"/>
    </row>
    <row r="24" spans="1:21" s="30" customFormat="1" ht="33" customHeight="1">
      <c r="A24" s="20">
        <v>19</v>
      </c>
      <c r="B24" s="94" t="s">
        <v>7</v>
      </c>
      <c r="C24" s="57">
        <v>76</v>
      </c>
      <c r="D24" s="132">
        <v>806707050</v>
      </c>
      <c r="E24" s="92">
        <v>34</v>
      </c>
      <c r="F24" s="87">
        <f t="shared" si="0"/>
        <v>44.736842105263158</v>
      </c>
      <c r="G24" s="133">
        <v>233954402</v>
      </c>
      <c r="H24" s="89">
        <f t="shared" si="1"/>
        <v>29.001159962591128</v>
      </c>
      <c r="I24" s="93">
        <v>29</v>
      </c>
      <c r="J24" s="90">
        <f t="shared" si="2"/>
        <v>38.157894736842103</v>
      </c>
      <c r="K24" s="132">
        <v>161777392</v>
      </c>
      <c r="L24" s="91">
        <f t="shared" si="3"/>
        <v>20.054044649789535</v>
      </c>
      <c r="M24" s="54" t="s">
        <v>7</v>
      </c>
      <c r="N24" s="6">
        <v>115861807</v>
      </c>
      <c r="O24" s="10">
        <f>N24/D24</f>
        <v>0.1436231491964772</v>
      </c>
      <c r="P24" s="2"/>
    </row>
    <row r="25" spans="1:21" s="30" customFormat="1" ht="33" customHeight="1">
      <c r="A25" s="20">
        <v>20</v>
      </c>
      <c r="B25" s="94" t="s">
        <v>27</v>
      </c>
      <c r="C25" s="134">
        <v>103</v>
      </c>
      <c r="D25" s="135">
        <v>4716283400</v>
      </c>
      <c r="E25" s="134">
        <v>68</v>
      </c>
      <c r="F25" s="87">
        <f t="shared" si="0"/>
        <v>66.019417475728162</v>
      </c>
      <c r="G25" s="134">
        <v>1759703869</v>
      </c>
      <c r="H25" s="89">
        <f t="shared" si="1"/>
        <v>37.311241071730336</v>
      </c>
      <c r="I25" s="134">
        <v>65</v>
      </c>
      <c r="J25" s="90">
        <f t="shared" si="2"/>
        <v>63.106796116504853</v>
      </c>
      <c r="K25" s="136">
        <v>1352924082</v>
      </c>
      <c r="L25" s="91">
        <f t="shared" si="3"/>
        <v>28.686233783152218</v>
      </c>
      <c r="M25" s="54" t="s">
        <v>27</v>
      </c>
      <c r="N25" s="6">
        <v>5369317931</v>
      </c>
      <c r="O25" s="10">
        <f>N25/D25</f>
        <v>1.1384638020268247</v>
      </c>
      <c r="P25" s="2"/>
    </row>
    <row r="26" spans="1:21" s="30" customFormat="1" ht="33" customHeight="1">
      <c r="A26" s="20">
        <v>21</v>
      </c>
      <c r="B26" s="94" t="s">
        <v>71</v>
      </c>
      <c r="C26" s="117">
        <v>391</v>
      </c>
      <c r="D26" s="137">
        <v>10942256658</v>
      </c>
      <c r="E26" s="119">
        <v>241</v>
      </c>
      <c r="F26" s="87">
        <f t="shared" si="0"/>
        <v>61.636828644501279</v>
      </c>
      <c r="G26" s="120">
        <v>2374103214</v>
      </c>
      <c r="H26" s="89">
        <f t="shared" si="1"/>
        <v>21.696650775087313</v>
      </c>
      <c r="I26" s="119">
        <v>215</v>
      </c>
      <c r="J26" s="90">
        <f t="shared" si="2"/>
        <v>54.987212276214834</v>
      </c>
      <c r="K26" s="120">
        <v>1279194381</v>
      </c>
      <c r="L26" s="91">
        <f t="shared" si="3"/>
        <v>11.690407390186442</v>
      </c>
      <c r="M26" s="54"/>
      <c r="N26" s="6"/>
      <c r="O26" s="10"/>
      <c r="P26" s="2"/>
    </row>
    <row r="27" spans="1:21" ht="33" customHeight="1">
      <c r="A27" s="20">
        <v>22</v>
      </c>
      <c r="B27" s="84" t="s">
        <v>72</v>
      </c>
      <c r="C27" s="95">
        <v>117</v>
      </c>
      <c r="D27" s="138">
        <v>6150742100</v>
      </c>
      <c r="E27" s="97">
        <v>63</v>
      </c>
      <c r="F27" s="87">
        <f t="shared" si="0"/>
        <v>53.846153846153847</v>
      </c>
      <c r="G27" s="109">
        <f>931734094+904173880+ 942258852</f>
        <v>2778166826</v>
      </c>
      <c r="H27" s="89">
        <f t="shared" si="1"/>
        <v>45.167994053920744</v>
      </c>
      <c r="I27" s="97">
        <v>71</v>
      </c>
      <c r="J27" s="90">
        <f t="shared" si="2"/>
        <v>60.683760683760681</v>
      </c>
      <c r="K27" s="109">
        <f>971198199+ 437219186+ 1036323222</f>
        <v>2444740607</v>
      </c>
      <c r="L27" s="91">
        <f t="shared" si="3"/>
        <v>39.747083640525261</v>
      </c>
      <c r="M27" s="64"/>
      <c r="N27" s="5"/>
      <c r="O27" s="10"/>
      <c r="P27" s="13"/>
    </row>
    <row r="28" spans="1:21" s="32" customFormat="1" ht="33" customHeight="1">
      <c r="A28" s="20">
        <v>23</v>
      </c>
      <c r="B28" s="84" t="s">
        <v>32</v>
      </c>
      <c r="C28" s="95">
        <v>227</v>
      </c>
      <c r="D28" s="139">
        <v>2563455200</v>
      </c>
      <c r="E28" s="97">
        <v>84</v>
      </c>
      <c r="F28" s="87">
        <f t="shared" si="0"/>
        <v>37.004405286343612</v>
      </c>
      <c r="G28" s="139">
        <v>390223840</v>
      </c>
      <c r="H28" s="89">
        <f t="shared" si="1"/>
        <v>15.222573033458904</v>
      </c>
      <c r="I28" s="97">
        <v>83</v>
      </c>
      <c r="J28" s="90">
        <f t="shared" si="2"/>
        <v>36.563876651982376</v>
      </c>
      <c r="K28" s="139">
        <v>319684856</v>
      </c>
      <c r="L28" s="91">
        <f t="shared" si="3"/>
        <v>12.470857926442404</v>
      </c>
      <c r="M28" s="61" t="s">
        <v>32</v>
      </c>
      <c r="N28" s="62"/>
      <c r="O28" s="62"/>
      <c r="P28" s="55"/>
    </row>
    <row r="29" spans="1:21" s="35" customFormat="1" ht="33" customHeight="1">
      <c r="A29" s="20">
        <v>24</v>
      </c>
      <c r="B29" s="84" t="s">
        <v>57</v>
      </c>
      <c r="C29" s="140">
        <v>105</v>
      </c>
      <c r="D29" s="141">
        <v>1085278000</v>
      </c>
      <c r="E29" s="142">
        <v>64</v>
      </c>
      <c r="F29" s="87">
        <f t="shared" si="0"/>
        <v>60.952380952380949</v>
      </c>
      <c r="G29" s="141">
        <v>475498240</v>
      </c>
      <c r="H29" s="89">
        <f t="shared" si="1"/>
        <v>43.813496634042153</v>
      </c>
      <c r="I29" s="142">
        <v>62</v>
      </c>
      <c r="J29" s="90">
        <f t="shared" si="2"/>
        <v>59.047619047619051</v>
      </c>
      <c r="K29" s="140">
        <v>356885816</v>
      </c>
      <c r="L29" s="91">
        <f t="shared" si="3"/>
        <v>32.884276286813147</v>
      </c>
      <c r="M29" s="3" t="s">
        <v>28</v>
      </c>
      <c r="N29" s="5"/>
      <c r="O29" s="5"/>
      <c r="P29" s="13"/>
    </row>
    <row r="30" spans="1:21" s="35" customFormat="1" ht="33" customHeight="1">
      <c r="A30" s="20">
        <v>25</v>
      </c>
      <c r="B30" s="84" t="s">
        <v>61</v>
      </c>
      <c r="C30" s="95">
        <v>148</v>
      </c>
      <c r="D30" s="143">
        <v>15465914300</v>
      </c>
      <c r="E30" s="97">
        <v>109</v>
      </c>
      <c r="F30" s="87">
        <f t="shared" si="0"/>
        <v>73.648648648648646</v>
      </c>
      <c r="G30" s="109">
        <v>4917828291</v>
      </c>
      <c r="H30" s="89">
        <f t="shared" si="1"/>
        <v>31.797850392847451</v>
      </c>
      <c r="I30" s="97">
        <v>107</v>
      </c>
      <c r="J30" s="90">
        <f t="shared" si="2"/>
        <v>72.297297297297291</v>
      </c>
      <c r="K30" s="143">
        <v>3466681429</v>
      </c>
      <c r="L30" s="91">
        <f t="shared" si="3"/>
        <v>22.414978912691893</v>
      </c>
      <c r="M30" s="3" t="s">
        <v>26</v>
      </c>
      <c r="N30" s="5"/>
      <c r="O30" s="5"/>
      <c r="P30" s="13"/>
    </row>
    <row r="31" spans="1:21" ht="33" customHeight="1">
      <c r="A31" s="20">
        <v>26</v>
      </c>
      <c r="B31" s="84" t="s">
        <v>29</v>
      </c>
      <c r="C31" s="92">
        <v>300</v>
      </c>
      <c r="D31" s="144">
        <v>37679486160</v>
      </c>
      <c r="E31" s="122">
        <v>176</v>
      </c>
      <c r="F31" s="87">
        <f t="shared" si="0"/>
        <v>58.666666666666664</v>
      </c>
      <c r="G31" s="108">
        <v>4215449417</v>
      </c>
      <c r="H31" s="89">
        <f t="shared" si="1"/>
        <v>11.187651018115689</v>
      </c>
      <c r="I31" s="122">
        <v>174</v>
      </c>
      <c r="J31" s="90">
        <f t="shared" si="2"/>
        <v>58</v>
      </c>
      <c r="K31" s="108">
        <v>3365829343.2800002</v>
      </c>
      <c r="L31" s="99">
        <f t="shared" si="3"/>
        <v>8.9327899244366975</v>
      </c>
      <c r="M31" s="65" t="s">
        <v>29</v>
      </c>
      <c r="N31" s="5">
        <v>2922837514</v>
      </c>
      <c r="O31" s="10">
        <f>N31/D31</f>
        <v>7.7571055549659859E-2</v>
      </c>
      <c r="P31" s="13"/>
    </row>
    <row r="32" spans="1:21" s="19" customFormat="1" ht="33" customHeight="1">
      <c r="A32" s="20">
        <v>27</v>
      </c>
      <c r="B32" s="84" t="s">
        <v>58</v>
      </c>
      <c r="C32" s="145">
        <v>270</v>
      </c>
      <c r="D32" s="146">
        <v>4037581410</v>
      </c>
      <c r="E32" s="147">
        <v>224</v>
      </c>
      <c r="F32" s="87">
        <f t="shared" si="0"/>
        <v>82.962962962962962</v>
      </c>
      <c r="G32" s="148">
        <v>1852159101</v>
      </c>
      <c r="H32" s="89">
        <f t="shared" si="1"/>
        <v>45.872984663855981</v>
      </c>
      <c r="I32" s="147">
        <v>177</v>
      </c>
      <c r="J32" s="90">
        <f t="shared" si="2"/>
        <v>65.555555555555557</v>
      </c>
      <c r="K32" s="148">
        <v>1124954482</v>
      </c>
      <c r="L32" s="91">
        <f t="shared" si="3"/>
        <v>27.862087912674433</v>
      </c>
      <c r="M32" s="3" t="s">
        <v>18</v>
      </c>
      <c r="N32" s="5"/>
      <c r="O32" s="5"/>
      <c r="P32" s="60"/>
      <c r="Q32" s="14"/>
    </row>
    <row r="33" spans="1:16" s="32" customFormat="1" ht="33" customHeight="1">
      <c r="A33" s="20">
        <v>28</v>
      </c>
      <c r="B33" s="84" t="s">
        <v>59</v>
      </c>
      <c r="C33" s="103">
        <v>319</v>
      </c>
      <c r="D33" s="149">
        <v>14704705955</v>
      </c>
      <c r="E33" s="105">
        <v>119</v>
      </c>
      <c r="F33" s="87">
        <f t="shared" si="0"/>
        <v>37.304075235109721</v>
      </c>
      <c r="G33" s="149">
        <v>2822508128</v>
      </c>
      <c r="H33" s="89">
        <f t="shared" si="1"/>
        <v>19.194590742838148</v>
      </c>
      <c r="I33" s="105">
        <v>117</v>
      </c>
      <c r="J33" s="90">
        <f t="shared" si="2"/>
        <v>36.677115987460816</v>
      </c>
      <c r="K33" s="150">
        <v>1977527895</v>
      </c>
      <c r="L33" s="91">
        <f t="shared" si="3"/>
        <v>13.448265480804032</v>
      </c>
      <c r="M33" s="3" t="s">
        <v>30</v>
      </c>
      <c r="N33" s="5"/>
      <c r="O33" s="5"/>
      <c r="P33" s="13"/>
    </row>
    <row r="34" spans="1:16" s="32" customFormat="1" ht="33" customHeight="1">
      <c r="A34" s="20">
        <v>29</v>
      </c>
      <c r="B34" s="84" t="s">
        <v>70</v>
      </c>
      <c r="C34" s="103">
        <v>129</v>
      </c>
      <c r="D34" s="149">
        <v>12074079220</v>
      </c>
      <c r="E34" s="105">
        <v>45</v>
      </c>
      <c r="F34" s="87">
        <f t="shared" si="0"/>
        <v>34.883720930232556</v>
      </c>
      <c r="G34" s="150">
        <v>1727652240</v>
      </c>
      <c r="H34" s="89">
        <f t="shared" si="1"/>
        <v>14.30877012251374</v>
      </c>
      <c r="I34" s="105">
        <v>45</v>
      </c>
      <c r="J34" s="90">
        <f t="shared" si="2"/>
        <v>34.883720930232556</v>
      </c>
      <c r="K34" s="149">
        <v>1268317950</v>
      </c>
      <c r="L34" s="91">
        <f t="shared" si="3"/>
        <v>10.504469342052237</v>
      </c>
      <c r="M34" s="3"/>
      <c r="N34" s="5"/>
      <c r="O34" s="5"/>
      <c r="P34" s="13"/>
    </row>
    <row r="35" spans="1:16" s="35" customFormat="1" ht="33" customHeight="1">
      <c r="A35" s="20">
        <v>30</v>
      </c>
      <c r="B35" s="84" t="s">
        <v>60</v>
      </c>
      <c r="C35" s="103">
        <v>122</v>
      </c>
      <c r="D35" s="150">
        <v>3422785720</v>
      </c>
      <c r="E35" s="105">
        <v>17</v>
      </c>
      <c r="F35" s="87">
        <f t="shared" si="0"/>
        <v>13.934426229508198</v>
      </c>
      <c r="G35" s="150">
        <v>133501960</v>
      </c>
      <c r="H35" s="89">
        <f t="shared" si="1"/>
        <v>3.9003890667161016</v>
      </c>
      <c r="I35" s="105">
        <v>17</v>
      </c>
      <c r="J35" s="90">
        <f t="shared" si="2"/>
        <v>13.934426229508198</v>
      </c>
      <c r="K35" s="150">
        <v>96902455</v>
      </c>
      <c r="L35" s="99">
        <f t="shared" si="3"/>
        <v>2.8310990791442241</v>
      </c>
      <c r="M35" s="3" t="s">
        <v>31</v>
      </c>
      <c r="N35" s="5"/>
      <c r="O35" s="5"/>
      <c r="P35" s="13"/>
    </row>
    <row r="36" spans="1:16" s="32" customFormat="1" ht="33" customHeight="1">
      <c r="A36" s="20">
        <v>31</v>
      </c>
      <c r="B36" s="94" t="s">
        <v>94</v>
      </c>
      <c r="C36" s="151">
        <v>50</v>
      </c>
      <c r="D36" s="152">
        <v>1007537000</v>
      </c>
      <c r="E36" s="151">
        <v>27</v>
      </c>
      <c r="F36" s="87">
        <f t="shared" si="0"/>
        <v>54</v>
      </c>
      <c r="G36" s="152">
        <v>673248639</v>
      </c>
      <c r="H36" s="89">
        <f t="shared" si="1"/>
        <v>66.821232272363204</v>
      </c>
      <c r="I36" s="151">
        <v>25</v>
      </c>
      <c r="J36" s="90">
        <f t="shared" si="2"/>
        <v>50</v>
      </c>
      <c r="K36" s="152">
        <v>489443089</v>
      </c>
      <c r="L36" s="91">
        <f t="shared" si="3"/>
        <v>48.578175193566089</v>
      </c>
      <c r="M36" s="66" t="s">
        <v>24</v>
      </c>
      <c r="N36" s="6"/>
      <c r="O36" s="6"/>
      <c r="P36" s="55"/>
    </row>
    <row r="37" spans="1:16" s="32" customFormat="1" ht="33" customHeight="1">
      <c r="A37" s="20">
        <v>32</v>
      </c>
      <c r="B37" s="94" t="s">
        <v>36</v>
      </c>
      <c r="C37" s="95">
        <v>48</v>
      </c>
      <c r="D37" s="88">
        <v>439316154</v>
      </c>
      <c r="E37" s="97">
        <v>47</v>
      </c>
      <c r="F37" s="87">
        <f t="shared" si="0"/>
        <v>97.916666666666671</v>
      </c>
      <c r="G37" s="109">
        <v>233452399</v>
      </c>
      <c r="H37" s="89">
        <f t="shared" si="1"/>
        <v>53.139953282938009</v>
      </c>
      <c r="I37" s="97">
        <v>43</v>
      </c>
      <c r="J37" s="90">
        <f t="shared" si="2"/>
        <v>89.583333333333329</v>
      </c>
      <c r="K37" s="88">
        <v>17389288</v>
      </c>
      <c r="L37" s="99">
        <f t="shared" si="3"/>
        <v>3.9582628231785897</v>
      </c>
      <c r="M37" s="9" t="s">
        <v>36</v>
      </c>
      <c r="N37" s="6"/>
      <c r="O37" s="6"/>
      <c r="P37" s="55"/>
    </row>
    <row r="38" spans="1:16" ht="33" customHeight="1">
      <c r="A38" s="20"/>
      <c r="B38" s="22" t="s">
        <v>64</v>
      </c>
      <c r="C38" s="57"/>
      <c r="D38" s="36">
        <f>SUM(D6:D37)</f>
        <v>713143082224</v>
      </c>
      <c r="E38" s="59"/>
      <c r="F38" s="38"/>
      <c r="G38" s="36">
        <f>SUM(G6:G37)</f>
        <v>208629950116</v>
      </c>
      <c r="H38" s="153">
        <f>(G38/D38)*100</f>
        <v>29.254991784449341</v>
      </c>
      <c r="I38" s="59"/>
      <c r="J38" s="37"/>
      <c r="K38" s="36">
        <f>SUM(K6:K37)</f>
        <v>166848674791.97</v>
      </c>
      <c r="L38" s="153">
        <f>(K38/D38)*100</f>
        <v>23.396241084136665</v>
      </c>
      <c r="M38" s="20"/>
      <c r="N38" s="21">
        <f>SUM(N6:N36)</f>
        <v>57369794462</v>
      </c>
      <c r="O38" s="10">
        <f>N38/D38</f>
        <v>8.0446401138867113E-2</v>
      </c>
      <c r="P38" s="7"/>
    </row>
  </sheetData>
  <mergeCells count="13">
    <mergeCell ref="A1:B1"/>
    <mergeCell ref="M4:M5"/>
    <mergeCell ref="N4:O4"/>
    <mergeCell ref="P4:P5"/>
    <mergeCell ref="A3:P3"/>
    <mergeCell ref="A4:A5"/>
    <mergeCell ref="C4:D4"/>
    <mergeCell ref="A2:L2"/>
    <mergeCell ref="B4:B5"/>
    <mergeCell ref="E4:F4"/>
    <mergeCell ref="G4:H4"/>
    <mergeCell ref="I4:J4"/>
    <mergeCell ref="K4:L4"/>
  </mergeCells>
  <printOptions horizontalCentered="1"/>
  <pageMargins left="0.35433070866141736" right="0.27559055118110237" top="0.47244094488188981" bottom="0.74803149606299213" header="0.31496062992125984" footer="0.31496062992125984"/>
  <pageSetup paperSize="9" scale="70" orientation="landscape" horizontalDpi="300" verticalDpi="300" r:id="rId1"/>
  <headerFooter>
    <oddFooter>&amp;CTrang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view="pageBreakPreview" topLeftCell="A31" zoomScale="120" zoomScaleSheetLayoutView="120" workbookViewId="0">
      <selection activeCell="C8" sqref="C8"/>
    </sheetView>
  </sheetViews>
  <sheetFormatPr defaultColWidth="9.140625" defaultRowHeight="15.75"/>
  <cols>
    <col min="1" max="1" width="5.7109375" style="16" customWidth="1"/>
    <col min="2" max="2" width="32.5703125" style="16" customWidth="1"/>
    <col min="3" max="3" width="10.140625" style="51" customWidth="1"/>
    <col min="4" max="4" width="21" style="23" customWidth="1"/>
    <col min="5" max="5" width="10.28515625" style="16" customWidth="1"/>
    <col min="6" max="6" width="10.85546875" style="24" customWidth="1"/>
    <col min="7" max="7" width="21" style="14" bestFit="1" customWidth="1"/>
    <col min="8" max="8" width="10.140625" style="25" customWidth="1"/>
    <col min="9" max="9" width="10.28515625" style="16" customWidth="1"/>
    <col min="10" max="10" width="10.42578125" style="25" customWidth="1"/>
    <col min="11" max="11" width="19.28515625" style="14" customWidth="1"/>
    <col min="12" max="12" width="10.140625" style="15" customWidth="1"/>
    <col min="13" max="16384" width="9.140625" style="14"/>
  </cols>
  <sheetData>
    <row r="1" spans="1:12" ht="27" customHeight="1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39.75" customHeight="1">
      <c r="A2" s="73" t="s">
        <v>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6.25" customHeight="1">
      <c r="A3" s="73" t="s">
        <v>82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39" customHeight="1">
      <c r="A4" s="77" t="s">
        <v>73</v>
      </c>
      <c r="B4" s="75" t="s">
        <v>22</v>
      </c>
      <c r="C4" s="67" t="s">
        <v>37</v>
      </c>
      <c r="D4" s="67"/>
      <c r="E4" s="76" t="s">
        <v>38</v>
      </c>
      <c r="F4" s="76"/>
      <c r="G4" s="67" t="s">
        <v>2</v>
      </c>
      <c r="H4" s="67"/>
      <c r="I4" s="76" t="s">
        <v>42</v>
      </c>
      <c r="J4" s="76"/>
      <c r="K4" s="67" t="s">
        <v>43</v>
      </c>
      <c r="L4" s="67"/>
    </row>
    <row r="5" spans="1:12" ht="63">
      <c r="A5" s="78"/>
      <c r="B5" s="75"/>
      <c r="C5" s="27" t="s">
        <v>1</v>
      </c>
      <c r="D5" s="39" t="s">
        <v>41</v>
      </c>
      <c r="E5" s="49" t="s">
        <v>39</v>
      </c>
      <c r="F5" s="28" t="s">
        <v>40</v>
      </c>
      <c r="G5" s="26" t="s">
        <v>41</v>
      </c>
      <c r="H5" s="29" t="s">
        <v>40</v>
      </c>
      <c r="I5" s="49" t="s">
        <v>39</v>
      </c>
      <c r="J5" s="28" t="s">
        <v>40</v>
      </c>
      <c r="K5" s="26" t="s">
        <v>41</v>
      </c>
      <c r="L5" s="29" t="s">
        <v>40</v>
      </c>
    </row>
    <row r="6" spans="1:12" s="19" customFormat="1" ht="44.25" customHeight="1">
      <c r="A6" s="20">
        <v>1</v>
      </c>
      <c r="B6" s="84" t="s">
        <v>8</v>
      </c>
      <c r="C6" s="57">
        <v>73</v>
      </c>
      <c r="D6" s="37">
        <v>10530682000</v>
      </c>
      <c r="E6" s="92">
        <v>53</v>
      </c>
      <c r="F6" s="154">
        <f>(E6/C6)*100</f>
        <v>72.602739726027394</v>
      </c>
      <c r="G6" s="37">
        <v>2766556584</v>
      </c>
      <c r="H6" s="154">
        <f>(G6/D6)*100</f>
        <v>26.271390437960239</v>
      </c>
      <c r="I6" s="92">
        <v>50</v>
      </c>
      <c r="J6" s="154">
        <f>(I6/C6)*100</f>
        <v>68.493150684931507</v>
      </c>
      <c r="K6" s="59">
        <v>2139786072</v>
      </c>
      <c r="L6" s="155">
        <f>(K6/D6)*100</f>
        <v>20.319539342276215</v>
      </c>
    </row>
    <row r="7" spans="1:12" s="19" customFormat="1" ht="44.25" customHeight="1">
      <c r="A7" s="20">
        <v>2</v>
      </c>
      <c r="B7" s="84" t="s">
        <v>44</v>
      </c>
      <c r="C7" s="57">
        <v>68</v>
      </c>
      <c r="D7" s="37">
        <f>8725833117-36750000</f>
        <v>8689083117</v>
      </c>
      <c r="E7" s="93">
        <v>20</v>
      </c>
      <c r="F7" s="154">
        <f t="shared" ref="F7:F34" si="0">(E7/C7)*100</f>
        <v>29.411764705882355</v>
      </c>
      <c r="G7" s="156">
        <v>1804727290</v>
      </c>
      <c r="H7" s="154">
        <f t="shared" ref="H7:H34" si="1">(G7/D7)*100</f>
        <v>20.770054396983394</v>
      </c>
      <c r="I7" s="93">
        <v>20</v>
      </c>
      <c r="J7" s="154">
        <f t="shared" ref="J7:J34" si="2">(I7/C7)*100</f>
        <v>29.411764705882355</v>
      </c>
      <c r="K7" s="156">
        <v>1398982982</v>
      </c>
      <c r="L7" s="155">
        <f t="shared" ref="L7:L34" si="3">(K7/D7)*100</f>
        <v>16.100467254858234</v>
      </c>
    </row>
    <row r="8" spans="1:12" s="19" customFormat="1" ht="44.25" customHeight="1">
      <c r="A8" s="20">
        <v>3</v>
      </c>
      <c r="B8" s="94" t="s">
        <v>5</v>
      </c>
      <c r="C8" s="95">
        <v>31</v>
      </c>
      <c r="D8" s="115">
        <v>3409895000</v>
      </c>
      <c r="E8" s="97">
        <v>13</v>
      </c>
      <c r="F8" s="154">
        <f t="shared" si="0"/>
        <v>41.935483870967744</v>
      </c>
      <c r="G8" s="98">
        <v>288684640</v>
      </c>
      <c r="H8" s="154">
        <f t="shared" si="1"/>
        <v>8.466085905871001</v>
      </c>
      <c r="I8" s="97">
        <v>20</v>
      </c>
      <c r="J8" s="154">
        <f t="shared" si="2"/>
        <v>64.516129032258064</v>
      </c>
      <c r="K8" s="96">
        <v>265671856</v>
      </c>
      <c r="L8" s="157">
        <f t="shared" si="3"/>
        <v>7.7912034241523571</v>
      </c>
    </row>
    <row r="9" spans="1:12" s="48" customFormat="1" ht="44.25" customHeight="1">
      <c r="A9" s="20">
        <v>4</v>
      </c>
      <c r="B9" s="100" t="s">
        <v>81</v>
      </c>
      <c r="C9" s="158">
        <v>1</v>
      </c>
      <c r="D9" s="159">
        <v>66150000</v>
      </c>
      <c r="E9" s="160">
        <v>1</v>
      </c>
      <c r="F9" s="154">
        <f t="shared" si="0"/>
        <v>100</v>
      </c>
      <c r="G9" s="161">
        <f>'[1]Phụ lục 1'!Z84</f>
        <v>14000000</v>
      </c>
      <c r="H9" s="154">
        <f t="shared" si="1"/>
        <v>21.164021164021165</v>
      </c>
      <c r="I9" s="160">
        <v>1</v>
      </c>
      <c r="J9" s="154">
        <f t="shared" si="2"/>
        <v>100</v>
      </c>
      <c r="K9" s="162">
        <f>'[1]Phụ lục 1'!AA84</f>
        <v>7028000</v>
      </c>
      <c r="L9" s="155">
        <f t="shared" si="3"/>
        <v>10.624338624338623</v>
      </c>
    </row>
    <row r="10" spans="1:12" ht="44.25" customHeight="1">
      <c r="A10" s="20">
        <v>5</v>
      </c>
      <c r="B10" s="84" t="s">
        <v>9</v>
      </c>
      <c r="C10" s="107">
        <v>5</v>
      </c>
      <c r="D10" s="108">
        <v>3004340000</v>
      </c>
      <c r="E10" s="122">
        <v>3</v>
      </c>
      <c r="F10" s="154">
        <f t="shared" si="0"/>
        <v>60</v>
      </c>
      <c r="G10" s="108">
        <v>180918360</v>
      </c>
      <c r="H10" s="154">
        <f t="shared" si="1"/>
        <v>6.0219003175406245</v>
      </c>
      <c r="I10" s="122">
        <v>3</v>
      </c>
      <c r="J10" s="154">
        <f t="shared" si="2"/>
        <v>60</v>
      </c>
      <c r="K10" s="111">
        <v>48033152</v>
      </c>
      <c r="L10" s="157">
        <f t="shared" si="3"/>
        <v>1.5987921473601525</v>
      </c>
    </row>
    <row r="11" spans="1:12" s="19" customFormat="1" ht="44.25" customHeight="1">
      <c r="A11" s="20">
        <v>6</v>
      </c>
      <c r="B11" s="94" t="s">
        <v>45</v>
      </c>
      <c r="C11" s="95">
        <v>2</v>
      </c>
      <c r="D11" s="163">
        <v>407000000</v>
      </c>
      <c r="E11" s="97">
        <v>2</v>
      </c>
      <c r="F11" s="154">
        <f t="shared" si="0"/>
        <v>100</v>
      </c>
      <c r="G11" s="163">
        <v>91230000</v>
      </c>
      <c r="H11" s="154">
        <f t="shared" si="1"/>
        <v>22.415233415233416</v>
      </c>
      <c r="I11" s="97">
        <v>2</v>
      </c>
      <c r="J11" s="154">
        <f t="shared" si="2"/>
        <v>100</v>
      </c>
      <c r="K11" s="164">
        <v>91230000</v>
      </c>
      <c r="L11" s="155">
        <f t="shared" si="3"/>
        <v>22.415233415233416</v>
      </c>
    </row>
    <row r="12" spans="1:12" s="32" customFormat="1" ht="44.25" customHeight="1">
      <c r="A12" s="20">
        <v>7</v>
      </c>
      <c r="B12" s="84" t="s">
        <v>23</v>
      </c>
      <c r="C12" s="95">
        <v>2</v>
      </c>
      <c r="D12" s="137">
        <v>253960000</v>
      </c>
      <c r="E12" s="97">
        <v>2</v>
      </c>
      <c r="F12" s="154">
        <f t="shared" si="0"/>
        <v>100</v>
      </c>
      <c r="G12" s="165">
        <v>96660000</v>
      </c>
      <c r="H12" s="154">
        <f t="shared" si="1"/>
        <v>38.061111986139551</v>
      </c>
      <c r="I12" s="97">
        <v>2</v>
      </c>
      <c r="J12" s="154">
        <f t="shared" si="2"/>
        <v>100</v>
      </c>
      <c r="K12" s="109">
        <v>82900800</v>
      </c>
      <c r="L12" s="155">
        <f t="shared" si="3"/>
        <v>32.643250905654433</v>
      </c>
    </row>
    <row r="13" spans="1:12" ht="44.25" customHeight="1">
      <c r="A13" s="20">
        <v>8</v>
      </c>
      <c r="B13" s="84" t="s">
        <v>46</v>
      </c>
      <c r="C13" s="95">
        <v>60</v>
      </c>
      <c r="D13" s="163">
        <v>6165072508</v>
      </c>
      <c r="E13" s="97">
        <v>36</v>
      </c>
      <c r="F13" s="154">
        <f t="shared" si="0"/>
        <v>60</v>
      </c>
      <c r="G13" s="163">
        <v>1833885640</v>
      </c>
      <c r="H13" s="154">
        <f t="shared" si="1"/>
        <v>29.746375855600888</v>
      </c>
      <c r="I13" s="97">
        <v>29</v>
      </c>
      <c r="J13" s="154">
        <f t="shared" si="2"/>
        <v>48.333333333333336</v>
      </c>
      <c r="K13" s="109">
        <v>1253375595</v>
      </c>
      <c r="L13" s="155">
        <f t="shared" si="3"/>
        <v>20.330265270580007</v>
      </c>
    </row>
    <row r="14" spans="1:12" s="19" customFormat="1" ht="44.25" customHeight="1">
      <c r="A14" s="20">
        <v>9</v>
      </c>
      <c r="B14" s="84" t="s">
        <v>47</v>
      </c>
      <c r="C14" s="57">
        <v>22</v>
      </c>
      <c r="D14" s="166">
        <v>4249187000</v>
      </c>
      <c r="E14" s="93">
        <v>19</v>
      </c>
      <c r="F14" s="154">
        <f t="shared" si="0"/>
        <v>86.36363636363636</v>
      </c>
      <c r="G14" s="156">
        <v>1987122380</v>
      </c>
      <c r="H14" s="154">
        <f t="shared" si="1"/>
        <v>46.764766530632798</v>
      </c>
      <c r="I14" s="93">
        <v>19</v>
      </c>
      <c r="J14" s="154">
        <f t="shared" si="2"/>
        <v>86.36363636363636</v>
      </c>
      <c r="K14" s="112">
        <v>1763019832</v>
      </c>
      <c r="L14" s="155">
        <f t="shared" si="3"/>
        <v>41.490756514128471</v>
      </c>
    </row>
    <row r="15" spans="1:12" ht="44.25" customHeight="1">
      <c r="A15" s="20">
        <v>10</v>
      </c>
      <c r="B15" s="84" t="s">
        <v>48</v>
      </c>
      <c r="C15" s="167">
        <v>48</v>
      </c>
      <c r="D15" s="168">
        <v>6048388000</v>
      </c>
      <c r="E15" s="169">
        <v>42</v>
      </c>
      <c r="F15" s="154">
        <f t="shared" si="0"/>
        <v>87.5</v>
      </c>
      <c r="G15" s="168">
        <v>1678714620</v>
      </c>
      <c r="H15" s="154">
        <f t="shared" si="1"/>
        <v>27.754744239291529</v>
      </c>
      <c r="I15" s="169">
        <v>35</v>
      </c>
      <c r="J15" s="154">
        <f t="shared" si="2"/>
        <v>72.916666666666657</v>
      </c>
      <c r="K15" s="168">
        <v>1265763693</v>
      </c>
      <c r="L15" s="155">
        <f t="shared" si="3"/>
        <v>20.927289932458038</v>
      </c>
    </row>
    <row r="16" spans="1:12" s="19" customFormat="1" ht="44.25" customHeight="1">
      <c r="A16" s="20">
        <v>11</v>
      </c>
      <c r="B16" s="84" t="s">
        <v>49</v>
      </c>
      <c r="C16" s="95">
        <v>80</v>
      </c>
      <c r="D16" s="115">
        <v>9067223300</v>
      </c>
      <c r="E16" s="97">
        <v>56</v>
      </c>
      <c r="F16" s="154">
        <f t="shared" si="0"/>
        <v>70</v>
      </c>
      <c r="G16" s="98">
        <v>3923519900</v>
      </c>
      <c r="H16" s="154">
        <f t="shared" si="1"/>
        <v>43.27145996283118</v>
      </c>
      <c r="I16" s="97">
        <v>56</v>
      </c>
      <c r="J16" s="154">
        <f t="shared" si="2"/>
        <v>70</v>
      </c>
      <c r="K16" s="96">
        <v>3235810026</v>
      </c>
      <c r="L16" s="155">
        <f t="shared" si="3"/>
        <v>35.686890230220754</v>
      </c>
    </row>
    <row r="17" spans="1:12" s="19" customFormat="1" ht="44.25" customHeight="1">
      <c r="A17" s="20">
        <v>12</v>
      </c>
      <c r="B17" s="84" t="s">
        <v>50</v>
      </c>
      <c r="C17" s="95">
        <v>28</v>
      </c>
      <c r="D17" s="163">
        <v>4385276500</v>
      </c>
      <c r="E17" s="97">
        <v>22</v>
      </c>
      <c r="F17" s="154">
        <f t="shared" si="0"/>
        <v>78.571428571428569</v>
      </c>
      <c r="G17" s="170">
        <v>1940922410</v>
      </c>
      <c r="H17" s="154">
        <f t="shared" si="1"/>
        <v>44.259977905612111</v>
      </c>
      <c r="I17" s="97">
        <v>22</v>
      </c>
      <c r="J17" s="154">
        <f t="shared" si="2"/>
        <v>78.571428571428569</v>
      </c>
      <c r="K17" s="109">
        <v>1480436065</v>
      </c>
      <c r="L17" s="155">
        <f t="shared" si="3"/>
        <v>33.75924106495907</v>
      </c>
    </row>
    <row r="18" spans="1:12" s="19" customFormat="1" ht="44.25" customHeight="1">
      <c r="A18" s="20">
        <v>13</v>
      </c>
      <c r="B18" s="84" t="s">
        <v>51</v>
      </c>
      <c r="C18" s="114">
        <v>31</v>
      </c>
      <c r="D18" s="163">
        <v>2982175000</v>
      </c>
      <c r="E18" s="116">
        <v>16</v>
      </c>
      <c r="F18" s="154">
        <f t="shared" si="0"/>
        <v>51.612903225806448</v>
      </c>
      <c r="G18" s="163">
        <v>879952864</v>
      </c>
      <c r="H18" s="154">
        <f t="shared" si="1"/>
        <v>29.507083387125171</v>
      </c>
      <c r="I18" s="116">
        <v>16</v>
      </c>
      <c r="J18" s="154">
        <f t="shared" si="2"/>
        <v>51.612903225806448</v>
      </c>
      <c r="K18" s="115">
        <v>813710024</v>
      </c>
      <c r="L18" s="155">
        <f t="shared" si="3"/>
        <v>27.28579053878461</v>
      </c>
    </row>
    <row r="19" spans="1:12" s="19" customFormat="1" ht="44.25" customHeight="1">
      <c r="A19" s="20">
        <v>14</v>
      </c>
      <c r="B19" s="84" t="s">
        <v>52</v>
      </c>
      <c r="C19" s="117">
        <v>39</v>
      </c>
      <c r="D19" s="171">
        <v>1482672000</v>
      </c>
      <c r="E19" s="119">
        <v>36</v>
      </c>
      <c r="F19" s="154">
        <f t="shared" si="0"/>
        <v>92.307692307692307</v>
      </c>
      <c r="G19" s="171">
        <v>453350442</v>
      </c>
      <c r="H19" s="154">
        <f t="shared" si="1"/>
        <v>30.576583492505421</v>
      </c>
      <c r="I19" s="119">
        <v>32</v>
      </c>
      <c r="J19" s="154">
        <f t="shared" si="2"/>
        <v>82.051282051282044</v>
      </c>
      <c r="K19" s="118">
        <v>274596586</v>
      </c>
      <c r="L19" s="155">
        <f t="shared" si="3"/>
        <v>18.520386572350457</v>
      </c>
    </row>
    <row r="20" spans="1:12" s="19" customFormat="1" ht="44.25" customHeight="1">
      <c r="A20" s="20">
        <v>15</v>
      </c>
      <c r="B20" s="84" t="s">
        <v>53</v>
      </c>
      <c r="C20" s="95">
        <v>28</v>
      </c>
      <c r="D20" s="115">
        <v>861174000</v>
      </c>
      <c r="E20" s="97">
        <v>11</v>
      </c>
      <c r="F20" s="154">
        <f t="shared" si="0"/>
        <v>39.285714285714285</v>
      </c>
      <c r="G20" s="98">
        <v>284750180</v>
      </c>
      <c r="H20" s="154">
        <f t="shared" si="1"/>
        <v>33.065348001681429</v>
      </c>
      <c r="I20" s="97">
        <v>8</v>
      </c>
      <c r="J20" s="154">
        <f t="shared" si="2"/>
        <v>28.571428571428569</v>
      </c>
      <c r="K20" s="96">
        <v>116634463</v>
      </c>
      <c r="L20" s="155">
        <f t="shared" si="3"/>
        <v>13.543658192188804</v>
      </c>
    </row>
    <row r="21" spans="1:12" ht="44.25" customHeight="1">
      <c r="A21" s="20">
        <v>16</v>
      </c>
      <c r="B21" s="84" t="s">
        <v>54</v>
      </c>
      <c r="C21" s="95">
        <v>75</v>
      </c>
      <c r="D21" s="163">
        <v>9352170000</v>
      </c>
      <c r="E21" s="97">
        <v>60</v>
      </c>
      <c r="F21" s="154">
        <f t="shared" si="0"/>
        <v>80</v>
      </c>
      <c r="G21" s="172">
        <v>3070010190</v>
      </c>
      <c r="H21" s="154">
        <f t="shared" si="1"/>
        <v>32.826714976310313</v>
      </c>
      <c r="I21" s="97">
        <v>56</v>
      </c>
      <c r="J21" s="154">
        <f t="shared" si="2"/>
        <v>74.666666666666671</v>
      </c>
      <c r="K21" s="173">
        <v>2409857703</v>
      </c>
      <c r="L21" s="155">
        <f t="shared" si="3"/>
        <v>25.767898819204525</v>
      </c>
    </row>
    <row r="22" spans="1:12" s="19" customFormat="1" ht="44.25" customHeight="1">
      <c r="A22" s="20">
        <v>17</v>
      </c>
      <c r="B22" s="84" t="s">
        <v>55</v>
      </c>
      <c r="C22" s="107">
        <v>29</v>
      </c>
      <c r="D22" s="174">
        <v>1736500200</v>
      </c>
      <c r="E22" s="122">
        <v>13</v>
      </c>
      <c r="F22" s="154">
        <f t="shared" si="0"/>
        <v>44.827586206896555</v>
      </c>
      <c r="G22" s="174">
        <v>380786800</v>
      </c>
      <c r="H22" s="154">
        <f t="shared" si="1"/>
        <v>21.928405191084916</v>
      </c>
      <c r="I22" s="122">
        <v>11</v>
      </c>
      <c r="J22" s="154">
        <f t="shared" si="2"/>
        <v>37.931034482758619</v>
      </c>
      <c r="K22" s="127">
        <v>189062482</v>
      </c>
      <c r="L22" s="155">
        <f t="shared" si="3"/>
        <v>10.887558895760565</v>
      </c>
    </row>
    <row r="23" spans="1:12" s="19" customFormat="1" ht="44.25" customHeight="1">
      <c r="A23" s="20">
        <v>18</v>
      </c>
      <c r="B23" s="84" t="s">
        <v>56</v>
      </c>
      <c r="C23" s="128">
        <v>27</v>
      </c>
      <c r="D23" s="175">
        <v>2198015000</v>
      </c>
      <c r="E23" s="128">
        <v>9</v>
      </c>
      <c r="F23" s="154">
        <f t="shared" si="0"/>
        <v>33.333333333333329</v>
      </c>
      <c r="G23" s="175">
        <v>461101760</v>
      </c>
      <c r="H23" s="154">
        <f t="shared" si="1"/>
        <v>20.978098875576372</v>
      </c>
      <c r="I23" s="128">
        <v>9</v>
      </c>
      <c r="J23" s="154">
        <f t="shared" si="2"/>
        <v>33.333333333333329</v>
      </c>
      <c r="K23" s="129">
        <v>307828374</v>
      </c>
      <c r="L23" s="155">
        <f t="shared" si="3"/>
        <v>14.004834998851237</v>
      </c>
    </row>
    <row r="24" spans="1:12" s="30" customFormat="1" ht="44.25" customHeight="1">
      <c r="A24" s="20">
        <v>19</v>
      </c>
      <c r="B24" s="94" t="s">
        <v>71</v>
      </c>
      <c r="C24" s="176">
        <v>22</v>
      </c>
      <c r="D24" s="177">
        <v>1684015000</v>
      </c>
      <c r="E24" s="178">
        <v>9</v>
      </c>
      <c r="F24" s="154">
        <f t="shared" si="0"/>
        <v>40.909090909090914</v>
      </c>
      <c r="G24" s="177">
        <v>235131220</v>
      </c>
      <c r="H24" s="154">
        <f t="shared" si="1"/>
        <v>13.962537150797349</v>
      </c>
      <c r="I24" s="178">
        <v>9</v>
      </c>
      <c r="J24" s="154">
        <f t="shared" si="2"/>
        <v>40.909090909090914</v>
      </c>
      <c r="K24" s="179">
        <v>149881928</v>
      </c>
      <c r="L24" s="157">
        <f t="shared" si="3"/>
        <v>8.9002727410385294</v>
      </c>
    </row>
    <row r="25" spans="1:12" ht="44.25" customHeight="1">
      <c r="A25" s="20">
        <v>20</v>
      </c>
      <c r="B25" s="84" t="s">
        <v>72</v>
      </c>
      <c r="C25" s="95">
        <v>15</v>
      </c>
      <c r="D25" s="163">
        <v>2095050000</v>
      </c>
      <c r="E25" s="97">
        <v>8</v>
      </c>
      <c r="F25" s="154">
        <f t="shared" si="0"/>
        <v>53.333333333333336</v>
      </c>
      <c r="G25" s="163">
        <f>336709240+268684240+ 260406800</f>
        <v>865800280</v>
      </c>
      <c r="H25" s="154">
        <f t="shared" si="1"/>
        <v>41.325996038280707</v>
      </c>
      <c r="I25" s="97">
        <v>8</v>
      </c>
      <c r="J25" s="154">
        <f t="shared" si="2"/>
        <v>53.333333333333336</v>
      </c>
      <c r="K25" s="109">
        <f>303358820+ 190880066+ 299321291</f>
        <v>793560177</v>
      </c>
      <c r="L25" s="155">
        <f t="shared" si="3"/>
        <v>37.87786339228181</v>
      </c>
    </row>
    <row r="26" spans="1:12" s="32" customFormat="1" ht="44.25" customHeight="1">
      <c r="A26" s="20">
        <v>21</v>
      </c>
      <c r="B26" s="84" t="s">
        <v>32</v>
      </c>
      <c r="C26" s="180">
        <v>14</v>
      </c>
      <c r="D26" s="181">
        <v>401490000</v>
      </c>
      <c r="E26" s="182">
        <v>8</v>
      </c>
      <c r="F26" s="154">
        <f t="shared" si="0"/>
        <v>57.142857142857139</v>
      </c>
      <c r="G26" s="181">
        <v>40742080</v>
      </c>
      <c r="H26" s="154">
        <f t="shared" si="1"/>
        <v>10.147719743953772</v>
      </c>
      <c r="I26" s="182">
        <v>8</v>
      </c>
      <c r="J26" s="154">
        <f t="shared" si="2"/>
        <v>57.142857142857139</v>
      </c>
      <c r="K26" s="104">
        <v>33080994</v>
      </c>
      <c r="L26" s="157">
        <f t="shared" si="3"/>
        <v>8.2395561533288504</v>
      </c>
    </row>
    <row r="27" spans="1:12" s="35" customFormat="1" ht="44.25" customHeight="1">
      <c r="A27" s="20">
        <v>22</v>
      </c>
      <c r="B27" s="84" t="s">
        <v>57</v>
      </c>
      <c r="C27" s="183">
        <v>7</v>
      </c>
      <c r="D27" s="184">
        <v>151565000</v>
      </c>
      <c r="E27" s="185">
        <v>4</v>
      </c>
      <c r="F27" s="154">
        <f t="shared" si="0"/>
        <v>57.142857142857139</v>
      </c>
      <c r="G27" s="186">
        <v>101592000</v>
      </c>
      <c r="H27" s="154">
        <f t="shared" si="1"/>
        <v>67.028667568369997</v>
      </c>
      <c r="I27" s="185">
        <v>4</v>
      </c>
      <c r="J27" s="154">
        <f t="shared" si="2"/>
        <v>57.142857142857139</v>
      </c>
      <c r="K27" s="183">
        <v>77749761</v>
      </c>
      <c r="L27" s="155">
        <f t="shared" si="3"/>
        <v>51.297965229439512</v>
      </c>
    </row>
    <row r="28" spans="1:12" s="35" customFormat="1" ht="44.25" customHeight="1">
      <c r="A28" s="20">
        <v>23</v>
      </c>
      <c r="B28" s="84" t="s">
        <v>61</v>
      </c>
      <c r="C28" s="95">
        <v>6</v>
      </c>
      <c r="D28" s="163">
        <v>1153100000</v>
      </c>
      <c r="E28" s="97">
        <v>4</v>
      </c>
      <c r="F28" s="154">
        <f t="shared" si="0"/>
        <v>66.666666666666657</v>
      </c>
      <c r="G28" s="163">
        <v>496500000</v>
      </c>
      <c r="H28" s="154">
        <f t="shared" si="1"/>
        <v>43.057844072500217</v>
      </c>
      <c r="I28" s="97">
        <v>4</v>
      </c>
      <c r="J28" s="154">
        <f t="shared" si="2"/>
        <v>66.666666666666657</v>
      </c>
      <c r="K28" s="143">
        <v>333364175</v>
      </c>
      <c r="L28" s="155">
        <f t="shared" si="3"/>
        <v>28.910257132945972</v>
      </c>
    </row>
    <row r="29" spans="1:12" s="19" customFormat="1" ht="44.25" customHeight="1">
      <c r="A29" s="20">
        <v>24</v>
      </c>
      <c r="B29" s="84" t="s">
        <v>58</v>
      </c>
      <c r="C29" s="145">
        <v>10</v>
      </c>
      <c r="D29" s="148">
        <v>145635100</v>
      </c>
      <c r="E29" s="147">
        <v>9</v>
      </c>
      <c r="F29" s="154">
        <f t="shared" si="0"/>
        <v>90</v>
      </c>
      <c r="G29" s="148">
        <v>86738800</v>
      </c>
      <c r="H29" s="154">
        <f t="shared" si="1"/>
        <v>59.558993676661743</v>
      </c>
      <c r="I29" s="147">
        <v>9</v>
      </c>
      <c r="J29" s="154">
        <f t="shared" si="2"/>
        <v>90</v>
      </c>
      <c r="K29" s="148">
        <v>44356914</v>
      </c>
      <c r="L29" s="155">
        <f t="shared" si="3"/>
        <v>30.457571011383934</v>
      </c>
    </row>
    <row r="30" spans="1:12" s="32" customFormat="1" ht="44.25" customHeight="1">
      <c r="A30" s="20">
        <v>25</v>
      </c>
      <c r="B30" s="84" t="s">
        <v>59</v>
      </c>
      <c r="C30" s="103">
        <v>11</v>
      </c>
      <c r="D30" s="150">
        <v>911393619</v>
      </c>
      <c r="E30" s="105">
        <v>5</v>
      </c>
      <c r="F30" s="154">
        <f t="shared" si="0"/>
        <v>45.454545454545453</v>
      </c>
      <c r="G30" s="150">
        <v>152382800</v>
      </c>
      <c r="H30" s="154">
        <f t="shared" si="1"/>
        <v>16.719757174424547</v>
      </c>
      <c r="I30" s="105">
        <v>5</v>
      </c>
      <c r="J30" s="154">
        <f t="shared" si="2"/>
        <v>45.454545454545453</v>
      </c>
      <c r="K30" s="150">
        <v>103078611</v>
      </c>
      <c r="L30" s="155">
        <f t="shared" si="3"/>
        <v>11.309999198052319</v>
      </c>
    </row>
    <row r="31" spans="1:12" s="32" customFormat="1" ht="44.25" customHeight="1">
      <c r="A31" s="20">
        <v>26</v>
      </c>
      <c r="B31" s="84" t="s">
        <v>70</v>
      </c>
      <c r="C31" s="103">
        <v>5</v>
      </c>
      <c r="D31" s="104">
        <v>824450000</v>
      </c>
      <c r="E31" s="105">
        <v>3</v>
      </c>
      <c r="F31" s="154">
        <f t="shared" si="0"/>
        <v>60</v>
      </c>
      <c r="G31" s="104">
        <v>133200000</v>
      </c>
      <c r="H31" s="154">
        <f t="shared" si="1"/>
        <v>16.156225362362786</v>
      </c>
      <c r="I31" s="105">
        <v>3</v>
      </c>
      <c r="J31" s="154">
        <f t="shared" si="2"/>
        <v>60</v>
      </c>
      <c r="K31" s="187">
        <v>254700000</v>
      </c>
      <c r="L31" s="155">
        <f t="shared" si="3"/>
        <v>30.893322821274786</v>
      </c>
    </row>
    <row r="32" spans="1:12" s="35" customFormat="1" ht="44.25" customHeight="1">
      <c r="A32" s="20">
        <v>27</v>
      </c>
      <c r="B32" s="84" t="s">
        <v>60</v>
      </c>
      <c r="C32" s="103">
        <v>9</v>
      </c>
      <c r="D32" s="150">
        <v>248335000</v>
      </c>
      <c r="E32" s="105">
        <v>3</v>
      </c>
      <c r="F32" s="154">
        <f t="shared" si="0"/>
        <v>33.333333333333329</v>
      </c>
      <c r="G32" s="150">
        <v>52596360</v>
      </c>
      <c r="H32" s="154">
        <f t="shared" si="1"/>
        <v>21.179600136911834</v>
      </c>
      <c r="I32" s="105">
        <v>3</v>
      </c>
      <c r="J32" s="154">
        <f t="shared" si="2"/>
        <v>33.333333333333329</v>
      </c>
      <c r="K32" s="150">
        <v>47003727</v>
      </c>
      <c r="L32" s="155">
        <f t="shared" si="3"/>
        <v>18.927548271488114</v>
      </c>
    </row>
    <row r="33" spans="1:12" s="32" customFormat="1" ht="44.25" customHeight="1">
      <c r="A33" s="20">
        <v>28</v>
      </c>
      <c r="B33" s="94" t="s">
        <v>94</v>
      </c>
      <c r="C33" s="151">
        <v>3</v>
      </c>
      <c r="D33" s="152">
        <v>437793000</v>
      </c>
      <c r="E33" s="151">
        <v>2</v>
      </c>
      <c r="F33" s="154">
        <f t="shared" si="0"/>
        <v>66.666666666666657</v>
      </c>
      <c r="G33" s="151">
        <v>380866500</v>
      </c>
      <c r="H33" s="154">
        <f t="shared" si="1"/>
        <v>86.99693690853897</v>
      </c>
      <c r="I33" s="151">
        <v>2</v>
      </c>
      <c r="J33" s="154">
        <f t="shared" si="2"/>
        <v>66.666666666666657</v>
      </c>
      <c r="K33" s="151">
        <v>347453400</v>
      </c>
      <c r="L33" s="155">
        <f t="shared" si="3"/>
        <v>79.364768280899881</v>
      </c>
    </row>
    <row r="34" spans="1:12" s="32" customFormat="1" ht="44.25" customHeight="1">
      <c r="A34" s="20">
        <v>29</v>
      </c>
      <c r="B34" s="94" t="s">
        <v>36</v>
      </c>
      <c r="C34" s="103">
        <v>2</v>
      </c>
      <c r="D34" s="188">
        <v>77642460</v>
      </c>
      <c r="E34" s="105">
        <v>2</v>
      </c>
      <c r="F34" s="154">
        <f t="shared" si="0"/>
        <v>100</v>
      </c>
      <c r="G34" s="150">
        <v>38703000</v>
      </c>
      <c r="H34" s="154">
        <f t="shared" si="1"/>
        <v>49.847725072080408</v>
      </c>
      <c r="I34" s="105">
        <v>2</v>
      </c>
      <c r="J34" s="154">
        <f t="shared" si="2"/>
        <v>100</v>
      </c>
      <c r="K34" s="149">
        <v>4788210</v>
      </c>
      <c r="L34" s="157">
        <f t="shared" si="3"/>
        <v>6.1669993454612335</v>
      </c>
    </row>
    <row r="35" spans="1:12" ht="44.25" customHeight="1">
      <c r="A35" s="20"/>
      <c r="B35" s="22" t="s">
        <v>64</v>
      </c>
      <c r="C35" s="189"/>
      <c r="D35" s="190">
        <f>SUM(D6:D33)</f>
        <v>82941790344</v>
      </c>
      <c r="E35" s="191"/>
      <c r="F35" s="192"/>
      <c r="G35" s="190">
        <f>SUM(G6:G33)</f>
        <v>24682444100</v>
      </c>
      <c r="H35" s="193">
        <f t="shared" ref="H35" si="4">(G35/D35)*100</f>
        <v>29.758754902239126</v>
      </c>
      <c r="I35" s="191"/>
      <c r="J35" s="59"/>
      <c r="K35" s="190">
        <f>SUM(K6:K33)</f>
        <v>19327957392</v>
      </c>
      <c r="L35" s="157">
        <f t="shared" ref="L35" si="5">(K35/D35)*100</f>
        <v>23.303038566972749</v>
      </c>
    </row>
  </sheetData>
  <mergeCells count="10">
    <mergeCell ref="A1:L1"/>
    <mergeCell ref="A2:L2"/>
    <mergeCell ref="A3:L3"/>
    <mergeCell ref="E4:F4"/>
    <mergeCell ref="G4:H4"/>
    <mergeCell ref="I4:J4"/>
    <mergeCell ref="K4:L4"/>
    <mergeCell ref="A4:A5"/>
    <mergeCell ref="B4:B5"/>
    <mergeCell ref="C4:D4"/>
  </mergeCells>
  <printOptions horizontalCentered="1"/>
  <pageMargins left="0.35433070866141736" right="0.27559055118110237" top="0.47244094488188981" bottom="0.74803149606299213" header="0.31496062992125984" footer="0.31496062992125984"/>
  <pageSetup paperSize="9" scale="75" orientation="landscape" r:id="rId1"/>
  <headerFooter>
    <oddFooter>&amp;CTrang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view="pageBreakPreview" zoomScale="110" zoomScaleSheetLayoutView="110" workbookViewId="0">
      <selection activeCell="C21" sqref="C21"/>
    </sheetView>
  </sheetViews>
  <sheetFormatPr defaultColWidth="9.140625" defaultRowHeight="15.75"/>
  <cols>
    <col min="1" max="1" width="5.7109375" style="44" customWidth="1"/>
    <col min="2" max="2" width="23.28515625" style="16" customWidth="1"/>
    <col min="3" max="3" width="10.140625" style="50" customWidth="1"/>
    <col min="4" max="4" width="21.42578125" style="45" customWidth="1"/>
    <col min="5" max="5" width="8.28515625" style="44" customWidth="1"/>
    <col min="6" max="6" width="10.85546875" style="46" customWidth="1"/>
    <col min="7" max="7" width="21" style="40" customWidth="1"/>
    <col min="8" max="8" width="10.140625" style="47" customWidth="1"/>
    <col min="9" max="9" width="8.85546875" style="44" customWidth="1"/>
    <col min="10" max="10" width="10.42578125" style="47" customWidth="1"/>
    <col min="11" max="11" width="20.5703125" style="14" customWidth="1"/>
    <col min="12" max="12" width="10.140625" style="15" customWidth="1"/>
    <col min="13" max="16384" width="9.140625" style="40"/>
  </cols>
  <sheetData>
    <row r="1" spans="1:16" s="14" customFormat="1" ht="30" customHeight="1">
      <c r="A1" s="74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6" s="14" customFormat="1" ht="37.5" customHeight="1">
      <c r="A2" s="73" t="s">
        <v>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6" s="14" customFormat="1" ht="30" customHeight="1">
      <c r="A3" s="80" t="s">
        <v>83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6" ht="35.25" customHeight="1">
      <c r="A4" s="79" t="s">
        <v>73</v>
      </c>
      <c r="B4" s="69" t="s">
        <v>22</v>
      </c>
      <c r="C4" s="67" t="s">
        <v>37</v>
      </c>
      <c r="D4" s="67"/>
      <c r="E4" s="76" t="s">
        <v>38</v>
      </c>
      <c r="F4" s="76"/>
      <c r="G4" s="67" t="s">
        <v>2</v>
      </c>
      <c r="H4" s="67"/>
      <c r="I4" s="76" t="s">
        <v>42</v>
      </c>
      <c r="J4" s="76"/>
      <c r="K4" s="67" t="s">
        <v>43</v>
      </c>
      <c r="L4" s="67"/>
    </row>
    <row r="5" spans="1:16" ht="63">
      <c r="A5" s="79"/>
      <c r="B5" s="69"/>
      <c r="C5" s="27" t="s">
        <v>1</v>
      </c>
      <c r="D5" s="66" t="s">
        <v>41</v>
      </c>
      <c r="E5" s="66" t="s">
        <v>39</v>
      </c>
      <c r="F5" s="28" t="s">
        <v>40</v>
      </c>
      <c r="G5" s="66" t="s">
        <v>41</v>
      </c>
      <c r="H5" s="29" t="s">
        <v>40</v>
      </c>
      <c r="I5" s="66" t="s">
        <v>39</v>
      </c>
      <c r="J5" s="28" t="s">
        <v>40</v>
      </c>
      <c r="K5" s="66" t="s">
        <v>41</v>
      </c>
      <c r="L5" s="29" t="s">
        <v>40</v>
      </c>
    </row>
    <row r="6" spans="1:16" s="41" customFormat="1" ht="32.25" customHeight="1">
      <c r="A6" s="194">
        <v>1</v>
      </c>
      <c r="B6" s="84" t="s">
        <v>8</v>
      </c>
      <c r="C6" s="85">
        <v>48</v>
      </c>
      <c r="D6" s="37">
        <v>461126100</v>
      </c>
      <c r="E6" s="86">
        <v>42</v>
      </c>
      <c r="F6" s="87">
        <f>E6*100/C6</f>
        <v>87.5</v>
      </c>
      <c r="G6" s="59">
        <v>163564700</v>
      </c>
      <c r="H6" s="89">
        <f>G6*100/D6</f>
        <v>35.470709638860171</v>
      </c>
      <c r="I6" s="86">
        <v>42</v>
      </c>
      <c r="J6" s="195">
        <f>I6*100/C6</f>
        <v>87.5</v>
      </c>
      <c r="K6" s="59">
        <v>147440700</v>
      </c>
      <c r="L6" s="87">
        <f>K6*100/D6</f>
        <v>31.974052216953236</v>
      </c>
    </row>
    <row r="7" spans="1:16" s="41" customFormat="1" ht="32.25" customHeight="1">
      <c r="A7" s="194">
        <v>2</v>
      </c>
      <c r="B7" s="84" t="s">
        <v>65</v>
      </c>
      <c r="C7" s="57">
        <v>65</v>
      </c>
      <c r="D7" s="37">
        <v>4183309550</v>
      </c>
      <c r="E7" s="93">
        <v>63</v>
      </c>
      <c r="F7" s="87">
        <f t="shared" ref="F7:F19" si="0">E7*100/C7</f>
        <v>96.92307692307692</v>
      </c>
      <c r="G7" s="196">
        <v>1146643200</v>
      </c>
      <c r="H7" s="89">
        <f t="shared" ref="H7:H20" si="1">G7*100/D7</f>
        <v>27.409953442245268</v>
      </c>
      <c r="I7" s="93">
        <v>62</v>
      </c>
      <c r="J7" s="195">
        <f t="shared" ref="J7:J19" si="2">I7*100/C7</f>
        <v>95.384615384615387</v>
      </c>
      <c r="K7" s="196">
        <v>804896093</v>
      </c>
      <c r="L7" s="87">
        <f t="shared" ref="L7:L20" si="3">K7*100/D7</f>
        <v>19.240653443874361</v>
      </c>
    </row>
    <row r="8" spans="1:16" s="41" customFormat="1" ht="26.25" customHeight="1">
      <c r="A8" s="194">
        <v>3</v>
      </c>
      <c r="B8" s="94" t="s">
        <v>5</v>
      </c>
      <c r="C8" s="95">
        <v>69</v>
      </c>
      <c r="D8" s="96">
        <v>4047960860</v>
      </c>
      <c r="E8" s="97">
        <v>58</v>
      </c>
      <c r="F8" s="87">
        <f t="shared" si="0"/>
        <v>84.05797101449275</v>
      </c>
      <c r="G8" s="197">
        <v>810200500</v>
      </c>
      <c r="H8" s="89">
        <f t="shared" si="1"/>
        <v>20.015028010918069</v>
      </c>
      <c r="I8" s="97">
        <v>60</v>
      </c>
      <c r="J8" s="195">
        <f t="shared" si="2"/>
        <v>86.956521739130437</v>
      </c>
      <c r="K8" s="198">
        <v>607397291</v>
      </c>
      <c r="L8" s="87">
        <f t="shared" si="3"/>
        <v>15.005018872638013</v>
      </c>
      <c r="M8" s="42"/>
      <c r="N8" s="42"/>
    </row>
    <row r="9" spans="1:16" ht="34.5" customHeight="1">
      <c r="A9" s="194">
        <v>4</v>
      </c>
      <c r="B9" s="84" t="s">
        <v>46</v>
      </c>
      <c r="C9" s="95">
        <v>65</v>
      </c>
      <c r="D9" s="109">
        <v>2075066500</v>
      </c>
      <c r="E9" s="97">
        <v>27</v>
      </c>
      <c r="F9" s="87">
        <f t="shared" si="0"/>
        <v>41.53846153846154</v>
      </c>
      <c r="G9" s="199">
        <v>53665600</v>
      </c>
      <c r="H9" s="89">
        <f t="shared" si="1"/>
        <v>2.586211092511975</v>
      </c>
      <c r="I9" s="97">
        <v>26</v>
      </c>
      <c r="J9" s="195">
        <f t="shared" si="2"/>
        <v>40</v>
      </c>
      <c r="K9" s="199">
        <v>29631343</v>
      </c>
      <c r="L9" s="200">
        <f t="shared" si="3"/>
        <v>1.427970766238094</v>
      </c>
    </row>
    <row r="10" spans="1:16" s="41" customFormat="1" ht="30.75" customHeight="1">
      <c r="A10" s="194">
        <v>5</v>
      </c>
      <c r="B10" s="84" t="s">
        <v>66</v>
      </c>
      <c r="C10" s="57">
        <v>41</v>
      </c>
      <c r="D10" s="111">
        <v>192070700</v>
      </c>
      <c r="E10" s="93">
        <v>39</v>
      </c>
      <c r="F10" s="87">
        <f t="shared" si="0"/>
        <v>95.121951219512198</v>
      </c>
      <c r="G10" s="196">
        <v>42399750</v>
      </c>
      <c r="H10" s="89">
        <f t="shared" si="1"/>
        <v>22.075074438735321</v>
      </c>
      <c r="I10" s="93">
        <v>35</v>
      </c>
      <c r="J10" s="195">
        <f t="shared" si="2"/>
        <v>85.365853658536579</v>
      </c>
      <c r="K10" s="196">
        <v>23692500</v>
      </c>
      <c r="L10" s="87">
        <f t="shared" si="3"/>
        <v>12.335301532196217</v>
      </c>
    </row>
    <row r="11" spans="1:16" ht="30" customHeight="1">
      <c r="A11" s="194">
        <v>6</v>
      </c>
      <c r="B11" s="84" t="s">
        <v>67</v>
      </c>
      <c r="C11" s="57">
        <v>41</v>
      </c>
      <c r="D11" s="201">
        <v>160111950</v>
      </c>
      <c r="E11" s="92">
        <v>37</v>
      </c>
      <c r="F11" s="87">
        <f t="shared" si="0"/>
        <v>90.243902439024396</v>
      </c>
      <c r="G11" s="202">
        <v>27876350</v>
      </c>
      <c r="H11" s="89">
        <f t="shared" si="1"/>
        <v>17.41053681502224</v>
      </c>
      <c r="I11" s="92">
        <v>26</v>
      </c>
      <c r="J11" s="195">
        <f t="shared" si="2"/>
        <v>63.414634146341463</v>
      </c>
      <c r="K11" s="202">
        <v>9082965</v>
      </c>
      <c r="L11" s="200">
        <f t="shared" si="3"/>
        <v>5.67288387906087</v>
      </c>
    </row>
    <row r="12" spans="1:16" s="41" customFormat="1" ht="36" customHeight="1">
      <c r="A12" s="194">
        <v>7</v>
      </c>
      <c r="B12" s="84" t="s">
        <v>49</v>
      </c>
      <c r="C12" s="95">
        <v>22</v>
      </c>
      <c r="D12" s="96">
        <v>168853150</v>
      </c>
      <c r="E12" s="97">
        <v>16</v>
      </c>
      <c r="F12" s="87">
        <f t="shared" si="0"/>
        <v>72.727272727272734</v>
      </c>
      <c r="G12" s="197">
        <v>25423300</v>
      </c>
      <c r="H12" s="89">
        <f t="shared" si="1"/>
        <v>15.056455861202471</v>
      </c>
      <c r="I12" s="97">
        <v>10</v>
      </c>
      <c r="J12" s="195">
        <f t="shared" si="2"/>
        <v>45.454545454545453</v>
      </c>
      <c r="K12" s="198">
        <v>5258980.9000000004</v>
      </c>
      <c r="L12" s="200">
        <f t="shared" si="3"/>
        <v>3.1145293410279882</v>
      </c>
    </row>
    <row r="13" spans="1:16" s="41" customFormat="1" ht="33.75" customHeight="1">
      <c r="A13" s="194">
        <v>8</v>
      </c>
      <c r="B13" s="84" t="s">
        <v>50</v>
      </c>
      <c r="C13" s="95">
        <v>44</v>
      </c>
      <c r="D13" s="109">
        <v>2119627950</v>
      </c>
      <c r="E13" s="97">
        <v>44</v>
      </c>
      <c r="F13" s="87">
        <f t="shared" si="0"/>
        <v>100</v>
      </c>
      <c r="G13" s="199">
        <v>651070110</v>
      </c>
      <c r="H13" s="89">
        <f t="shared" si="1"/>
        <v>30.716244801357711</v>
      </c>
      <c r="I13" s="97">
        <v>44</v>
      </c>
      <c r="J13" s="195">
        <f t="shared" si="2"/>
        <v>100</v>
      </c>
      <c r="K13" s="199">
        <v>572453899</v>
      </c>
      <c r="L13" s="87">
        <f t="shared" si="3"/>
        <v>27.007282056268412</v>
      </c>
    </row>
    <row r="14" spans="1:16" s="41" customFormat="1" ht="28.5" customHeight="1">
      <c r="A14" s="194">
        <v>9</v>
      </c>
      <c r="B14" s="84" t="s">
        <v>52</v>
      </c>
      <c r="C14" s="117">
        <v>59</v>
      </c>
      <c r="D14" s="120">
        <v>173682000</v>
      </c>
      <c r="E14" s="119">
        <v>47</v>
      </c>
      <c r="F14" s="87">
        <f t="shared" si="0"/>
        <v>79.66101694915254</v>
      </c>
      <c r="G14" s="203">
        <v>44685700</v>
      </c>
      <c r="H14" s="89">
        <f t="shared" si="1"/>
        <v>25.728457756129018</v>
      </c>
      <c r="I14" s="119">
        <v>39</v>
      </c>
      <c r="J14" s="195">
        <f t="shared" si="2"/>
        <v>66.101694915254242</v>
      </c>
      <c r="K14" s="211">
        <v>17230940</v>
      </c>
      <c r="L14" s="200">
        <f t="shared" si="3"/>
        <v>9.9209705093216343</v>
      </c>
    </row>
    <row r="15" spans="1:16" ht="28.5" customHeight="1">
      <c r="A15" s="194">
        <v>10</v>
      </c>
      <c r="B15" s="84" t="s">
        <v>54</v>
      </c>
      <c r="C15" s="95">
        <v>54</v>
      </c>
      <c r="D15" s="109">
        <v>217671000</v>
      </c>
      <c r="E15" s="97">
        <v>0</v>
      </c>
      <c r="F15" s="87">
        <f t="shared" si="0"/>
        <v>0</v>
      </c>
      <c r="G15" s="204">
        <v>0</v>
      </c>
      <c r="H15" s="89">
        <f t="shared" si="1"/>
        <v>0</v>
      </c>
      <c r="I15" s="97">
        <v>0</v>
      </c>
      <c r="J15" s="195">
        <f t="shared" si="2"/>
        <v>0</v>
      </c>
      <c r="K15" s="204">
        <v>0</v>
      </c>
      <c r="L15" s="200">
        <f t="shared" si="3"/>
        <v>0</v>
      </c>
    </row>
    <row r="16" spans="1:16" s="19" customFormat="1" ht="30" customHeight="1">
      <c r="A16" s="194">
        <v>11</v>
      </c>
      <c r="B16" s="84" t="s">
        <v>55</v>
      </c>
      <c r="C16" s="107">
        <v>58</v>
      </c>
      <c r="D16" s="127">
        <v>64775000</v>
      </c>
      <c r="E16" s="122">
        <v>56</v>
      </c>
      <c r="F16" s="87">
        <f t="shared" si="0"/>
        <v>96.551724137931032</v>
      </c>
      <c r="G16" s="205">
        <v>32755875</v>
      </c>
      <c r="H16" s="89">
        <f t="shared" si="1"/>
        <v>50.56869934388267</v>
      </c>
      <c r="I16" s="122">
        <v>56</v>
      </c>
      <c r="J16" s="195">
        <f t="shared" si="2"/>
        <v>96.551724137931032</v>
      </c>
      <c r="K16" s="205">
        <v>28428940</v>
      </c>
      <c r="L16" s="87">
        <f t="shared" si="3"/>
        <v>43.888753377074487</v>
      </c>
      <c r="M16" s="43"/>
      <c r="N16" s="14"/>
      <c r="O16" s="14"/>
      <c r="P16" s="14"/>
    </row>
    <row r="17" spans="1:14" s="41" customFormat="1" ht="35.25" customHeight="1">
      <c r="A17" s="194">
        <v>12</v>
      </c>
      <c r="B17" s="84" t="s">
        <v>56</v>
      </c>
      <c r="C17" s="107">
        <v>33</v>
      </c>
      <c r="D17" s="131">
        <v>131264500</v>
      </c>
      <c r="E17" s="128">
        <v>0</v>
      </c>
      <c r="F17" s="87">
        <f t="shared" si="0"/>
        <v>0</v>
      </c>
      <c r="G17" s="128">
        <v>0</v>
      </c>
      <c r="H17" s="89">
        <f t="shared" si="1"/>
        <v>0</v>
      </c>
      <c r="I17" s="128">
        <v>0</v>
      </c>
      <c r="J17" s="195">
        <f t="shared" si="2"/>
        <v>0</v>
      </c>
      <c r="K17" s="206">
        <v>0</v>
      </c>
      <c r="L17" s="200">
        <f t="shared" si="3"/>
        <v>0</v>
      </c>
    </row>
    <row r="18" spans="1:14" s="30" customFormat="1" ht="33" customHeight="1">
      <c r="A18" s="194">
        <v>13</v>
      </c>
      <c r="B18" s="94" t="s">
        <v>71</v>
      </c>
      <c r="C18" s="117">
        <v>49</v>
      </c>
      <c r="D18" s="120">
        <v>302591700</v>
      </c>
      <c r="E18" s="119">
        <v>35</v>
      </c>
      <c r="F18" s="87">
        <f t="shared" si="0"/>
        <v>71.428571428571431</v>
      </c>
      <c r="G18" s="203">
        <v>46338850</v>
      </c>
      <c r="H18" s="89">
        <f t="shared" si="1"/>
        <v>15.313985809921423</v>
      </c>
      <c r="I18" s="119">
        <v>34</v>
      </c>
      <c r="J18" s="195">
        <f t="shared" si="2"/>
        <v>69.387755102040813</v>
      </c>
      <c r="K18" s="203">
        <v>24220264</v>
      </c>
      <c r="L18" s="200">
        <f t="shared" si="3"/>
        <v>8.0042724238635756</v>
      </c>
    </row>
    <row r="19" spans="1:14" s="14" customFormat="1" ht="33" customHeight="1">
      <c r="A19" s="194">
        <v>14</v>
      </c>
      <c r="B19" s="84" t="s">
        <v>72</v>
      </c>
      <c r="C19" s="95">
        <v>42</v>
      </c>
      <c r="D19" s="109">
        <v>351569500</v>
      </c>
      <c r="E19" s="97">
        <v>28</v>
      </c>
      <c r="F19" s="87">
        <f t="shared" si="0"/>
        <v>66.666666666666671</v>
      </c>
      <c r="G19" s="199">
        <f>55953300+23864000+34899300</f>
        <v>114716600</v>
      </c>
      <c r="H19" s="89">
        <f t="shared" si="1"/>
        <v>32.629849858989473</v>
      </c>
      <c r="I19" s="97">
        <v>32</v>
      </c>
      <c r="J19" s="195">
        <f t="shared" si="2"/>
        <v>76.19047619047619</v>
      </c>
      <c r="K19" s="199">
        <f>35798480+11428770+40001156</f>
        <v>87228406</v>
      </c>
      <c r="L19" s="87">
        <f t="shared" si="3"/>
        <v>24.8111414670499</v>
      </c>
      <c r="M19" s="19"/>
      <c r="N19" s="19"/>
    </row>
    <row r="20" spans="1:14" ht="27" customHeight="1">
      <c r="A20" s="194"/>
      <c r="B20" s="22" t="s">
        <v>64</v>
      </c>
      <c r="C20" s="212"/>
      <c r="D20" s="207">
        <f>SUM(D6:D17)</f>
        <v>13995519260</v>
      </c>
      <c r="E20" s="208"/>
      <c r="F20" s="209"/>
      <c r="G20" s="207">
        <f>SUM(G6:G17)</f>
        <v>2998285085</v>
      </c>
      <c r="H20" s="210">
        <f t="shared" si="1"/>
        <v>21.423178585229572</v>
      </c>
      <c r="I20" s="208"/>
      <c r="J20" s="207"/>
      <c r="K20" s="36">
        <f>SUM(K6:K17)</f>
        <v>2245513651.9000001</v>
      </c>
      <c r="L20" s="200">
        <f t="shared" si="3"/>
        <v>16.04451832178751</v>
      </c>
    </row>
  </sheetData>
  <mergeCells count="10">
    <mergeCell ref="A4:A5"/>
    <mergeCell ref="C4:D4"/>
    <mergeCell ref="A2:L2"/>
    <mergeCell ref="A3:L3"/>
    <mergeCell ref="A1:L1"/>
    <mergeCell ref="E4:F4"/>
    <mergeCell ref="G4:H4"/>
    <mergeCell ref="I4:J4"/>
    <mergeCell ref="K4:L4"/>
    <mergeCell ref="B4:B5"/>
  </mergeCells>
  <printOptions horizontalCentered="1"/>
  <pageMargins left="0.35433070866141736" right="0.27559055118110237" top="0.47244094488188981" bottom="0.55118110236220474" header="0.31496062992125984" footer="0.31496062992125984"/>
  <pageSetup paperSize="9" scale="8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6"/>
  <sheetViews>
    <sheetView tabSelected="1" view="pageBreakPreview" zoomScale="120" zoomScaleSheetLayoutView="120" workbookViewId="0">
      <selection activeCell="C5" sqref="C5"/>
    </sheetView>
  </sheetViews>
  <sheetFormatPr defaultColWidth="9.140625" defaultRowHeight="15.75"/>
  <cols>
    <col min="1" max="1" width="5.7109375" style="16" customWidth="1"/>
    <col min="2" max="2" width="29.5703125" style="16" customWidth="1"/>
    <col min="3" max="3" width="16.7109375" style="16" customWidth="1"/>
    <col min="4" max="4" width="19" style="16" customWidth="1"/>
    <col min="5" max="5" width="34.42578125" style="16" bestFit="1" customWidth="1"/>
    <col min="6" max="16384" width="9.140625" style="14"/>
  </cols>
  <sheetData>
    <row r="1" spans="1:6" ht="27.75" customHeight="1">
      <c r="A1" s="74" t="s">
        <v>69</v>
      </c>
      <c r="B1" s="74"/>
      <c r="C1" s="74"/>
      <c r="D1" s="74"/>
      <c r="E1" s="74"/>
    </row>
    <row r="2" spans="1:6" ht="39" customHeight="1">
      <c r="A2" s="73" t="s">
        <v>84</v>
      </c>
      <c r="B2" s="73"/>
      <c r="C2" s="73"/>
      <c r="D2" s="73"/>
      <c r="E2" s="73"/>
    </row>
    <row r="3" spans="1:6" ht="27.75" customHeight="1">
      <c r="A3" s="77" t="s">
        <v>73</v>
      </c>
      <c r="B3" s="75" t="s">
        <v>22</v>
      </c>
      <c r="C3" s="77" t="s">
        <v>95</v>
      </c>
      <c r="D3" s="77" t="s">
        <v>77</v>
      </c>
      <c r="E3" s="81" t="s">
        <v>0</v>
      </c>
    </row>
    <row r="4" spans="1:6" ht="36.75" customHeight="1">
      <c r="A4" s="78"/>
      <c r="B4" s="75"/>
      <c r="C4" s="78"/>
      <c r="D4" s="78"/>
      <c r="E4" s="82"/>
    </row>
    <row r="5" spans="1:6" s="19" customFormat="1" ht="30" customHeight="1">
      <c r="A5" s="20">
        <v>1</v>
      </c>
      <c r="B5" s="84" t="s">
        <v>8</v>
      </c>
      <c r="C5" s="20" t="s">
        <v>78</v>
      </c>
      <c r="D5" s="213" t="s">
        <v>87</v>
      </c>
      <c r="E5" s="214" t="s">
        <v>80</v>
      </c>
    </row>
    <row r="6" spans="1:6" s="30" customFormat="1" ht="30" customHeight="1">
      <c r="A6" s="20">
        <v>2</v>
      </c>
      <c r="B6" s="84" t="s">
        <v>44</v>
      </c>
      <c r="C6" s="20" t="s">
        <v>78</v>
      </c>
      <c r="D6" s="213" t="s">
        <v>86</v>
      </c>
      <c r="E6" s="214" t="s">
        <v>80</v>
      </c>
    </row>
    <row r="7" spans="1:6" s="19" customFormat="1" ht="36" customHeight="1">
      <c r="A7" s="20">
        <v>3</v>
      </c>
      <c r="B7" s="94" t="s">
        <v>5</v>
      </c>
      <c r="C7" s="20" t="s">
        <v>79</v>
      </c>
      <c r="D7" s="213" t="s">
        <v>86</v>
      </c>
      <c r="E7" s="214" t="s">
        <v>89</v>
      </c>
      <c r="F7" s="83"/>
    </row>
    <row r="8" spans="1:6" s="31" customFormat="1" ht="32.25" customHeight="1">
      <c r="A8" s="20">
        <v>4</v>
      </c>
      <c r="B8" s="100" t="s">
        <v>81</v>
      </c>
      <c r="C8" s="20" t="s">
        <v>78</v>
      </c>
      <c r="D8" s="215" t="s">
        <v>85</v>
      </c>
      <c r="E8" s="214" t="s">
        <v>80</v>
      </c>
    </row>
    <row r="9" spans="1:6" ht="32.25" customHeight="1">
      <c r="A9" s="20">
        <v>5</v>
      </c>
      <c r="B9" s="84" t="s">
        <v>9</v>
      </c>
      <c r="C9" s="20" t="s">
        <v>78</v>
      </c>
      <c r="D9" s="213" t="s">
        <v>88</v>
      </c>
      <c r="E9" s="214" t="s">
        <v>80</v>
      </c>
    </row>
    <row r="10" spans="1:6" s="19" customFormat="1" ht="42.75" customHeight="1">
      <c r="A10" s="20">
        <v>6</v>
      </c>
      <c r="B10" s="94" t="s">
        <v>45</v>
      </c>
      <c r="C10" s="20" t="s">
        <v>78</v>
      </c>
      <c r="D10" s="215" t="s">
        <v>85</v>
      </c>
      <c r="E10" s="214" t="s">
        <v>80</v>
      </c>
    </row>
    <row r="11" spans="1:6" s="32" customFormat="1" ht="32.25" customHeight="1">
      <c r="A11" s="20">
        <v>7</v>
      </c>
      <c r="B11" s="84" t="s">
        <v>23</v>
      </c>
      <c r="C11" s="20" t="s">
        <v>78</v>
      </c>
      <c r="D11" s="213" t="s">
        <v>86</v>
      </c>
      <c r="E11" s="214" t="s">
        <v>80</v>
      </c>
    </row>
    <row r="12" spans="1:6" s="33" customFormat="1" ht="32.25" customHeight="1">
      <c r="A12" s="20">
        <v>8</v>
      </c>
      <c r="B12" s="84" t="s">
        <v>46</v>
      </c>
      <c r="C12" s="20" t="s">
        <v>78</v>
      </c>
      <c r="D12" s="213" t="s">
        <v>88</v>
      </c>
      <c r="E12" s="214" t="s">
        <v>80</v>
      </c>
    </row>
    <row r="13" spans="1:6" s="19" customFormat="1" ht="32.25" customHeight="1">
      <c r="A13" s="20">
        <v>9</v>
      </c>
      <c r="B13" s="84" t="s">
        <v>47</v>
      </c>
      <c r="C13" s="20" t="s">
        <v>78</v>
      </c>
      <c r="D13" s="213" t="s">
        <v>85</v>
      </c>
      <c r="E13" s="214" t="s">
        <v>80</v>
      </c>
    </row>
    <row r="14" spans="1:6" ht="32.25" customHeight="1">
      <c r="A14" s="20">
        <v>10</v>
      </c>
      <c r="B14" s="84" t="s">
        <v>48</v>
      </c>
      <c r="C14" s="20" t="s">
        <v>78</v>
      </c>
      <c r="D14" s="213" t="s">
        <v>85</v>
      </c>
      <c r="E14" s="214" t="s">
        <v>80</v>
      </c>
    </row>
    <row r="15" spans="1:6" s="19" customFormat="1" ht="32.25" customHeight="1">
      <c r="A15" s="20">
        <v>11</v>
      </c>
      <c r="B15" s="84" t="s">
        <v>49</v>
      </c>
      <c r="C15" s="20" t="s">
        <v>78</v>
      </c>
      <c r="D15" s="213" t="s">
        <v>87</v>
      </c>
      <c r="E15" s="214" t="s">
        <v>80</v>
      </c>
    </row>
    <row r="16" spans="1:6" s="19" customFormat="1" ht="32.25" customHeight="1">
      <c r="A16" s="20">
        <v>12</v>
      </c>
      <c r="B16" s="84" t="s">
        <v>50</v>
      </c>
      <c r="C16" s="20" t="s">
        <v>78</v>
      </c>
      <c r="D16" s="213" t="s">
        <v>86</v>
      </c>
      <c r="E16" s="214" t="s">
        <v>80</v>
      </c>
    </row>
    <row r="17" spans="1:12" s="19" customFormat="1" ht="32.25" customHeight="1">
      <c r="A17" s="20">
        <v>13</v>
      </c>
      <c r="B17" s="84" t="s">
        <v>51</v>
      </c>
      <c r="C17" s="20" t="s">
        <v>78</v>
      </c>
      <c r="D17" s="213" t="s">
        <v>88</v>
      </c>
      <c r="E17" s="214" t="s">
        <v>80</v>
      </c>
      <c r="F17" s="33"/>
      <c r="G17" s="33"/>
      <c r="H17" s="33"/>
      <c r="I17" s="33"/>
      <c r="J17" s="33"/>
      <c r="K17" s="33"/>
      <c r="L17" s="33"/>
    </row>
    <row r="18" spans="1:12" s="19" customFormat="1" ht="30" customHeight="1">
      <c r="A18" s="20">
        <v>14</v>
      </c>
      <c r="B18" s="84" t="s">
        <v>52</v>
      </c>
      <c r="C18" s="20" t="s">
        <v>78</v>
      </c>
      <c r="D18" s="213" t="s">
        <v>85</v>
      </c>
      <c r="E18" s="214" t="s">
        <v>80</v>
      </c>
    </row>
    <row r="19" spans="1:12" s="19" customFormat="1" ht="30" customHeight="1">
      <c r="A19" s="20">
        <v>15</v>
      </c>
      <c r="B19" s="84" t="s">
        <v>53</v>
      </c>
      <c r="C19" s="20" t="s">
        <v>78</v>
      </c>
      <c r="D19" s="213" t="s">
        <v>85</v>
      </c>
      <c r="E19" s="214" t="s">
        <v>80</v>
      </c>
    </row>
    <row r="20" spans="1:12" s="19" customFormat="1" ht="42.75" customHeight="1">
      <c r="A20" s="20">
        <v>16</v>
      </c>
      <c r="B20" s="84" t="s">
        <v>54</v>
      </c>
      <c r="C20" s="20" t="s">
        <v>78</v>
      </c>
      <c r="D20" s="213" t="s">
        <v>86</v>
      </c>
      <c r="E20" s="214" t="s">
        <v>80</v>
      </c>
    </row>
    <row r="21" spans="1:12" s="19" customFormat="1" ht="36" customHeight="1">
      <c r="A21" s="20">
        <v>17</v>
      </c>
      <c r="B21" s="84" t="s">
        <v>55</v>
      </c>
      <c r="C21" s="20" t="s">
        <v>78</v>
      </c>
      <c r="D21" s="213" t="s">
        <v>86</v>
      </c>
      <c r="E21" s="214" t="s">
        <v>80</v>
      </c>
      <c r="F21" s="14"/>
      <c r="G21" s="14"/>
      <c r="H21" s="14"/>
    </row>
    <row r="22" spans="1:12" s="19" customFormat="1" ht="45" customHeight="1">
      <c r="A22" s="20">
        <v>18</v>
      </c>
      <c r="B22" s="84" t="s">
        <v>56</v>
      </c>
      <c r="C22" s="20" t="s">
        <v>79</v>
      </c>
      <c r="D22" s="213" t="s">
        <v>86</v>
      </c>
      <c r="E22" s="214" t="s">
        <v>89</v>
      </c>
    </row>
    <row r="23" spans="1:12" s="30" customFormat="1" ht="45" customHeight="1">
      <c r="A23" s="20">
        <v>19</v>
      </c>
      <c r="B23" s="94" t="s">
        <v>7</v>
      </c>
      <c r="C23" s="20" t="s">
        <v>79</v>
      </c>
      <c r="D23" s="213" t="s">
        <v>86</v>
      </c>
      <c r="E23" s="214" t="s">
        <v>89</v>
      </c>
    </row>
    <row r="24" spans="1:12" s="30" customFormat="1" ht="45" customHeight="1">
      <c r="A24" s="20">
        <v>20</v>
      </c>
      <c r="B24" s="94" t="s">
        <v>27</v>
      </c>
      <c r="C24" s="20" t="s">
        <v>79</v>
      </c>
      <c r="D24" s="213" t="s">
        <v>86</v>
      </c>
      <c r="E24" s="214" t="s">
        <v>89</v>
      </c>
    </row>
    <row r="25" spans="1:12" s="30" customFormat="1" ht="39.75" customHeight="1">
      <c r="A25" s="20">
        <v>21</v>
      </c>
      <c r="B25" s="94" t="s">
        <v>71</v>
      </c>
      <c r="C25" s="20" t="s">
        <v>79</v>
      </c>
      <c r="D25" s="213" t="s">
        <v>86</v>
      </c>
      <c r="E25" s="214" t="s">
        <v>89</v>
      </c>
    </row>
    <row r="26" spans="1:12" ht="39.75" customHeight="1">
      <c r="A26" s="20">
        <v>22</v>
      </c>
      <c r="B26" s="84" t="s">
        <v>72</v>
      </c>
      <c r="C26" s="20" t="s">
        <v>79</v>
      </c>
      <c r="D26" s="213" t="s">
        <v>88</v>
      </c>
      <c r="E26" s="214" t="s">
        <v>89</v>
      </c>
    </row>
    <row r="27" spans="1:12" s="32" customFormat="1" ht="39.75" customHeight="1">
      <c r="A27" s="20">
        <v>23</v>
      </c>
      <c r="B27" s="84" t="s">
        <v>32</v>
      </c>
      <c r="C27" s="20" t="s">
        <v>79</v>
      </c>
      <c r="D27" s="213" t="s">
        <v>88</v>
      </c>
      <c r="E27" s="214" t="s">
        <v>89</v>
      </c>
    </row>
    <row r="28" spans="1:12" s="35" customFormat="1" ht="39.75" customHeight="1">
      <c r="A28" s="20">
        <v>24</v>
      </c>
      <c r="B28" s="84" t="s">
        <v>61</v>
      </c>
      <c r="C28" s="20" t="s">
        <v>79</v>
      </c>
      <c r="D28" s="213" t="s">
        <v>86</v>
      </c>
      <c r="E28" s="214" t="s">
        <v>89</v>
      </c>
    </row>
    <row r="29" spans="1:12" ht="30" customHeight="1">
      <c r="A29" s="20">
        <v>25</v>
      </c>
      <c r="B29" s="84" t="s">
        <v>29</v>
      </c>
      <c r="C29" s="20" t="s">
        <v>79</v>
      </c>
      <c r="D29" s="215" t="s">
        <v>93</v>
      </c>
      <c r="E29" s="20" t="s">
        <v>92</v>
      </c>
    </row>
    <row r="30" spans="1:12" s="35" customFormat="1" ht="30" customHeight="1">
      <c r="A30" s="20">
        <v>26</v>
      </c>
      <c r="B30" s="84" t="s">
        <v>57</v>
      </c>
      <c r="C30" s="20" t="s">
        <v>78</v>
      </c>
      <c r="D30" s="213" t="s">
        <v>86</v>
      </c>
      <c r="E30" s="214" t="s">
        <v>80</v>
      </c>
    </row>
    <row r="31" spans="1:12" s="19" customFormat="1" ht="36.75" customHeight="1">
      <c r="A31" s="20">
        <v>27</v>
      </c>
      <c r="B31" s="84" t="s">
        <v>58</v>
      </c>
      <c r="C31" s="20" t="s">
        <v>79</v>
      </c>
      <c r="D31" s="213" t="s">
        <v>91</v>
      </c>
      <c r="E31" s="20" t="s">
        <v>92</v>
      </c>
      <c r="F31" s="14"/>
      <c r="G31" s="14"/>
      <c r="H31" s="14"/>
    </row>
    <row r="32" spans="1:12" s="32" customFormat="1" ht="36.75" customHeight="1">
      <c r="A32" s="20">
        <v>28</v>
      </c>
      <c r="B32" s="84" t="s">
        <v>59</v>
      </c>
      <c r="C32" s="20" t="s">
        <v>79</v>
      </c>
      <c r="D32" s="213" t="s">
        <v>91</v>
      </c>
      <c r="E32" s="20" t="s">
        <v>92</v>
      </c>
      <c r="F32" s="35"/>
      <c r="G32" s="35"/>
    </row>
    <row r="33" spans="1:7" s="32" customFormat="1" ht="36.75" customHeight="1">
      <c r="A33" s="20">
        <v>29</v>
      </c>
      <c r="B33" s="84" t="s">
        <v>70</v>
      </c>
      <c r="C33" s="20" t="s">
        <v>78</v>
      </c>
      <c r="D33" s="216">
        <v>44938</v>
      </c>
      <c r="E33" s="20" t="s">
        <v>92</v>
      </c>
      <c r="F33" s="35"/>
      <c r="G33" s="35"/>
    </row>
    <row r="34" spans="1:7" s="35" customFormat="1" ht="36.75" customHeight="1">
      <c r="A34" s="20">
        <v>30</v>
      </c>
      <c r="B34" s="84" t="s">
        <v>60</v>
      </c>
      <c r="C34" s="20" t="s">
        <v>79</v>
      </c>
      <c r="D34" s="213" t="s">
        <v>90</v>
      </c>
      <c r="E34" s="20" t="s">
        <v>92</v>
      </c>
    </row>
    <row r="35" spans="1:7" s="32" customFormat="1" ht="42.75" customHeight="1">
      <c r="A35" s="20">
        <v>31</v>
      </c>
      <c r="B35" s="94" t="s">
        <v>94</v>
      </c>
      <c r="C35" s="20" t="s">
        <v>79</v>
      </c>
      <c r="D35" s="215" t="s">
        <v>93</v>
      </c>
      <c r="E35" s="20" t="s">
        <v>92</v>
      </c>
    </row>
    <row r="36" spans="1:7" s="32" customFormat="1" ht="36.75" customHeight="1">
      <c r="A36" s="20">
        <v>32</v>
      </c>
      <c r="B36" s="94" t="s">
        <v>36</v>
      </c>
      <c r="C36" s="20" t="s">
        <v>79</v>
      </c>
      <c r="D36" s="215" t="s">
        <v>93</v>
      </c>
      <c r="E36" s="20" t="s">
        <v>92</v>
      </c>
    </row>
  </sheetData>
  <mergeCells count="7">
    <mergeCell ref="A1:E1"/>
    <mergeCell ref="D3:D4"/>
    <mergeCell ref="E3:E4"/>
    <mergeCell ref="A2:E2"/>
    <mergeCell ref="A3:A4"/>
    <mergeCell ref="B3:B4"/>
    <mergeCell ref="C3:C4"/>
  </mergeCells>
  <printOptions horizontalCentered="1"/>
  <pageMargins left="0.35433070866141736" right="0.27559055118110237" top="0.47244094488188981" bottom="0.74803149606299213" header="0.31496062992125984" footer="0.31496062992125984"/>
  <pageSetup paperSize="9" scale="90" orientation="portrait" r:id="rId1"/>
  <headerFooter>
    <oddFooter>&amp;CTrang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PL 1_goi thau thuoc Generic</vt:lpstr>
      <vt:lpstr>PL 2_Gói thầu thuoc duoc lieu</vt:lpstr>
      <vt:lpstr>PL3_Goi thau vi thuoc</vt:lpstr>
      <vt:lpstr>Ds don vi gui bao cao</vt:lpstr>
      <vt:lpstr>'Ds don vi gui bao cao'!Print_Titles</vt:lpstr>
      <vt:lpstr>'PL 1_goi thau thuoc Generic'!Print_Titles</vt:lpstr>
      <vt:lpstr>'PL 2_Gói thầu thuoc duoc lieu'!Print_Titles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</dc:creator>
  <cp:lastModifiedBy>SkyUN.Org</cp:lastModifiedBy>
  <cp:lastPrinted>2023-01-13T04:07:43Z</cp:lastPrinted>
  <dcterms:created xsi:type="dcterms:W3CDTF">2020-07-07T08:16:33Z</dcterms:created>
  <dcterms:modified xsi:type="dcterms:W3CDTF">2023-01-13T04:07:59Z</dcterms:modified>
</cp:coreProperties>
</file>